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catukcom.sharepoint.com/sites/ACAT/Shared Documents/ACAT SHARED/Training 2025-2026/Keeping Simple Church Accounts/"/>
    </mc:Choice>
  </mc:AlternateContent>
  <xr:revisionPtr revIDLastSave="0" documentId="8_{09215020-2491-4E26-A902-C944BE93D5D7}" xr6:coauthVersionLast="47" xr6:coauthVersionMax="47" xr10:uidLastSave="{00000000-0000-0000-0000-000000000000}"/>
  <bookViews>
    <workbookView xWindow="-108" yWindow="-108" windowWidth="23256" windowHeight="12456" firstSheet="4" activeTab="10" xr2:uid="{ED3B6CE1-DD1A-4F41-BC15-EA173D13E7BD}"/>
  </bookViews>
  <sheets>
    <sheet name="User guidance" sheetId="5" r:id="rId1"/>
    <sheet name="Bank account 1" sheetId="1" r:id="rId2"/>
    <sheet name="Bank account 2" sheetId="6" r:id="rId3"/>
    <sheet name="Bank account 3" sheetId="7" r:id="rId4"/>
    <sheet name="Bank account 4" sheetId="8" r:id="rId5"/>
    <sheet name="Bank account 5" sheetId="9" r:id="rId6"/>
    <sheet name="Bank account 6" sheetId="10" r:id="rId7"/>
    <sheet name="Interfund transfers" sheetId="11" r:id="rId8"/>
    <sheet name="Totals by fund" sheetId="2" r:id="rId9"/>
    <sheet name="Reference information" sheetId="4" r:id="rId10"/>
    <sheet name="CC16a template" sheetId="3" r:id="rId11"/>
  </sheets>
  <definedNames>
    <definedName name="_xlnm._FilterDatabase" localSheetId="1" hidden="1">'Bank account 1'!$A$4:$K$21</definedName>
    <definedName name="_xlnm._FilterDatabase" localSheetId="2" hidden="1">'Bank account 2'!$A$4:$K$20</definedName>
    <definedName name="_xlnm._FilterDatabase" localSheetId="3" hidden="1">'Bank account 3'!$A$4:$K$20</definedName>
    <definedName name="_xlnm._FilterDatabase" localSheetId="4" hidden="1">'Bank account 4'!$A$4:$K$20</definedName>
    <definedName name="_xlnm._FilterDatabase" localSheetId="5" hidden="1">'Bank account 5'!$A$4:$K$20</definedName>
    <definedName name="_xlnm._FilterDatabase" localSheetId="6" hidden="1">'Bank account 6'!$A$4:$K$20</definedName>
    <definedName name="_xlnm.Print_Area" localSheetId="10">'CC16a template'!$A$1:$J$97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s="1"/>
  <c r="G9" i="1" s="1"/>
  <c r="G10" i="1" s="1"/>
  <c r="G11" i="1" s="1"/>
  <c r="G12" i="1" s="1"/>
  <c r="G13" i="1" s="1"/>
  <c r="G14" i="1" s="1"/>
  <c r="G15" i="1" s="1"/>
  <c r="G16" i="1" s="1"/>
  <c r="G17" i="1" s="1"/>
  <c r="G18" i="1" s="1"/>
  <c r="G19" i="1" s="1"/>
  <c r="G20" i="1" s="1"/>
  <c r="G21" i="1" s="1"/>
  <c r="G6" i="1"/>
  <c r="G5" i="1"/>
  <c r="G5" i="10"/>
  <c r="B2" i="10" a="1"/>
  <c r="B2" i="10" s="1"/>
  <c r="B71" i="2"/>
  <c r="C71" i="2"/>
  <c r="D71" i="2"/>
  <c r="E71" i="2"/>
  <c r="B72" i="2"/>
  <c r="C72" i="2"/>
  <c r="D72" i="2"/>
  <c r="E72" i="2"/>
  <c r="B73" i="2"/>
  <c r="C73" i="2"/>
  <c r="D73" i="2"/>
  <c r="E73" i="2"/>
  <c r="B74" i="2"/>
  <c r="C74" i="2"/>
  <c r="D74" i="2"/>
  <c r="E74" i="2"/>
  <c r="B75" i="2"/>
  <c r="C75" i="2"/>
  <c r="D75" i="2"/>
  <c r="E75" i="2"/>
  <c r="C70" i="2"/>
  <c r="D70" i="2"/>
  <c r="E70" i="2"/>
  <c r="B70" i="2"/>
  <c r="B62" i="2"/>
  <c r="C62" i="2"/>
  <c r="D62" i="2"/>
  <c r="E62" i="2"/>
  <c r="B63" i="2"/>
  <c r="C63" i="2"/>
  <c r="D63" i="2"/>
  <c r="E63" i="2"/>
  <c r="B64" i="2"/>
  <c r="C64" i="2"/>
  <c r="D64" i="2"/>
  <c r="E64" i="2"/>
  <c r="B65" i="2"/>
  <c r="C65" i="2"/>
  <c r="D65" i="2"/>
  <c r="E65" i="2"/>
  <c r="B66" i="2"/>
  <c r="C66" i="2"/>
  <c r="D66" i="2"/>
  <c r="E66" i="2"/>
  <c r="C61" i="2"/>
  <c r="D61" i="2"/>
  <c r="E61" i="2"/>
  <c r="B61" i="2"/>
  <c r="E51" i="2"/>
  <c r="D51" i="2"/>
  <c r="C51" i="2"/>
  <c r="B51" i="2"/>
  <c r="E42" i="2"/>
  <c r="D42" i="2"/>
  <c r="C42" i="2"/>
  <c r="B42" i="2"/>
  <c r="E52" i="2"/>
  <c r="D52" i="2"/>
  <c r="C52" i="2"/>
  <c r="B52" i="2"/>
  <c r="E43" i="2"/>
  <c r="D43" i="2"/>
  <c r="C43" i="2"/>
  <c r="B43" i="2"/>
  <c r="E53" i="2"/>
  <c r="D53" i="2"/>
  <c r="C53" i="2"/>
  <c r="B53" i="2"/>
  <c r="E44" i="2"/>
  <c r="D44" i="2"/>
  <c r="C44" i="2"/>
  <c r="B44" i="2"/>
  <c r="E54" i="2"/>
  <c r="D54" i="2"/>
  <c r="C54" i="2"/>
  <c r="B54" i="2"/>
  <c r="E45" i="2"/>
  <c r="D45" i="2"/>
  <c r="C45" i="2"/>
  <c r="B45" i="2"/>
  <c r="E55" i="2"/>
  <c r="D55" i="2"/>
  <c r="C55" i="2"/>
  <c r="B55" i="2"/>
  <c r="E46" i="2"/>
  <c r="D46" i="2"/>
  <c r="C46" i="2"/>
  <c r="B46" i="2"/>
  <c r="C50" i="2"/>
  <c r="D50" i="2"/>
  <c r="D56" i="2" s="1"/>
  <c r="E50" i="2"/>
  <c r="B50" i="2"/>
  <c r="C41" i="2"/>
  <c r="D41" i="2"/>
  <c r="E41" i="2"/>
  <c r="B41" i="2"/>
  <c r="C3" i="2"/>
  <c r="E38" i="2"/>
  <c r="D38" i="2"/>
  <c r="C38" i="2"/>
  <c r="B38" i="2"/>
  <c r="C26" i="2"/>
  <c r="C25" i="2"/>
  <c r="C18" i="2"/>
  <c r="C17" i="2"/>
  <c r="C16" i="2"/>
  <c r="C15" i="2"/>
  <c r="C10" i="2"/>
  <c r="C9" i="2"/>
  <c r="C8" i="2"/>
  <c r="C7" i="2"/>
  <c r="B2" i="9" a="1"/>
  <c r="B2" i="9" s="1"/>
  <c r="B2" i="8" a="1"/>
  <c r="B2" i="8" s="1"/>
  <c r="B2" i="7" a="1"/>
  <c r="B2" i="7" s="1"/>
  <c r="B2" i="6" a="1"/>
  <c r="B2" i="6" s="1"/>
  <c r="D25" i="2"/>
  <c r="E25" i="2"/>
  <c r="D26" i="2"/>
  <c r="E26" i="2"/>
  <c r="B26" i="2"/>
  <c r="B25" i="2"/>
  <c r="G1" i="10"/>
  <c r="G2" i="10" s="1"/>
  <c r="G1" i="9"/>
  <c r="G2" i="9" s="1"/>
  <c r="G1" i="8"/>
  <c r="G2" i="8" s="1"/>
  <c r="G1" i="7"/>
  <c r="G2" i="7" s="1"/>
  <c r="G5" i="6"/>
  <c r="G6" i="6" s="1"/>
  <c r="G7" i="6" s="1"/>
  <c r="G1" i="6"/>
  <c r="G2" i="6" s="1"/>
  <c r="G1" i="1"/>
  <c r="G2" i="1" s="1"/>
  <c r="E18" i="2"/>
  <c r="D18" i="2"/>
  <c r="B18" i="2"/>
  <c r="E17" i="2"/>
  <c r="D17" i="2"/>
  <c r="B17" i="2"/>
  <c r="E16" i="2"/>
  <c r="D16" i="2"/>
  <c r="B16" i="2"/>
  <c r="E15" i="2"/>
  <c r="D15" i="2"/>
  <c r="B15" i="2"/>
  <c r="B7" i="2"/>
  <c r="B8" i="2"/>
  <c r="K8" i="2" s="1"/>
  <c r="D8" i="2"/>
  <c r="E8" i="2"/>
  <c r="B9" i="2"/>
  <c r="D9" i="2"/>
  <c r="E9" i="2"/>
  <c r="B10" i="2"/>
  <c r="D10" i="2"/>
  <c r="E10" i="2"/>
  <c r="E7" i="2"/>
  <c r="D7" i="2"/>
  <c r="G6" i="10"/>
  <c r="G5" i="9"/>
  <c r="G6" i="9" s="1"/>
  <c r="G5" i="8"/>
  <c r="G6" i="8" s="1"/>
  <c r="G5" i="7"/>
  <c r="G6" i="7" s="1"/>
  <c r="G7" i="7" s="1"/>
  <c r="F42" i="3"/>
  <c r="D42" i="3"/>
  <c r="B42" i="3"/>
  <c r="F41" i="3"/>
  <c r="D41" i="3"/>
  <c r="B41" i="3"/>
  <c r="F23" i="3"/>
  <c r="D23" i="3"/>
  <c r="B23" i="3"/>
  <c r="F22" i="3"/>
  <c r="D22" i="3"/>
  <c r="B22" i="3"/>
  <c r="F37" i="3"/>
  <c r="D37" i="3"/>
  <c r="F36" i="3"/>
  <c r="D36" i="3"/>
  <c r="F35" i="3"/>
  <c r="D35" i="3"/>
  <c r="F34" i="3"/>
  <c r="D34" i="3"/>
  <c r="F33" i="3"/>
  <c r="D33" i="3"/>
  <c r="D15" i="3"/>
  <c r="F15" i="3"/>
  <c r="D16" i="3"/>
  <c r="F16" i="3"/>
  <c r="D17" i="3"/>
  <c r="F17" i="3"/>
  <c r="D18" i="3"/>
  <c r="F18" i="3"/>
  <c r="B37" i="3"/>
  <c r="B36" i="3"/>
  <c r="B35" i="3"/>
  <c r="B34" i="3"/>
  <c r="B33" i="3"/>
  <c r="B15" i="3"/>
  <c r="B16" i="3"/>
  <c r="B17" i="3"/>
  <c r="B18" i="3"/>
  <c r="D3" i="2"/>
  <c r="E3" i="2"/>
  <c r="B3" i="2"/>
  <c r="M83" i="2" s="1"/>
  <c r="J19" i="3"/>
  <c r="J24" i="3"/>
  <c r="J26" i="3" s="1"/>
  <c r="J38" i="3"/>
  <c r="J43" i="3"/>
  <c r="J45" i="3" s="1"/>
  <c r="H59" i="3"/>
  <c r="J59" i="3"/>
  <c r="M78" i="2" l="1"/>
  <c r="M84" i="2"/>
  <c r="M58" i="2"/>
  <c r="M81" i="2"/>
  <c r="M85" i="2"/>
  <c r="M82" i="2"/>
  <c r="M86" i="2"/>
  <c r="D81" i="2"/>
  <c r="D47" i="2"/>
  <c r="D58" i="2" s="1"/>
  <c r="E56" i="2"/>
  <c r="F59" i="3"/>
  <c r="B67" i="2"/>
  <c r="K67" i="2" s="1"/>
  <c r="B81" i="2"/>
  <c r="E86" i="2"/>
  <c r="E85" i="2"/>
  <c r="E84" i="2"/>
  <c r="E83" i="2"/>
  <c r="E82" i="2"/>
  <c r="E81" i="2"/>
  <c r="L81" i="2" s="1"/>
  <c r="D86" i="2"/>
  <c r="D85" i="2"/>
  <c r="L85" i="2" s="1"/>
  <c r="D84" i="2"/>
  <c r="L84" i="2" s="1"/>
  <c r="D83" i="2"/>
  <c r="L83" i="2" s="1"/>
  <c r="D82" i="2"/>
  <c r="C86" i="2"/>
  <c r="C85" i="2"/>
  <c r="C84" i="2"/>
  <c r="C83" i="2"/>
  <c r="C82" i="2"/>
  <c r="C81" i="2"/>
  <c r="B86" i="2"/>
  <c r="K86" i="2" s="1"/>
  <c r="B85" i="2"/>
  <c r="K85" i="2" s="1"/>
  <c r="B84" i="2"/>
  <c r="K84" i="2" s="1"/>
  <c r="B83" i="2"/>
  <c r="K83" i="2" s="1"/>
  <c r="B82" i="2"/>
  <c r="B76" i="2"/>
  <c r="B78" i="2" s="1"/>
  <c r="J47" i="3"/>
  <c r="J50" i="3" s="1"/>
  <c r="D76" i="2"/>
  <c r="C67" i="2"/>
  <c r="M67" i="2"/>
  <c r="M76" i="2"/>
  <c r="F48" i="3" s="1"/>
  <c r="N48" i="3" s="1"/>
  <c r="D67" i="2"/>
  <c r="E67" i="2"/>
  <c r="E76" i="2"/>
  <c r="C76" i="2"/>
  <c r="C78" i="2" s="1"/>
  <c r="E47" i="2"/>
  <c r="E58" i="2" s="1"/>
  <c r="C56" i="2"/>
  <c r="B47" i="2"/>
  <c r="B56" i="2"/>
  <c r="C47" i="2"/>
  <c r="G38" i="2"/>
  <c r="H38" i="2" s="1"/>
  <c r="C27" i="2"/>
  <c r="M87" i="2"/>
  <c r="D27" i="2"/>
  <c r="C12" i="2"/>
  <c r="C20" i="2"/>
  <c r="G25" i="2"/>
  <c r="K38" i="2"/>
  <c r="B49" i="3" s="1"/>
  <c r="L38" i="2"/>
  <c r="D49" i="3" s="1"/>
  <c r="M38" i="2"/>
  <c r="F49" i="3" s="1"/>
  <c r="H8" i="2"/>
  <c r="B27" i="2"/>
  <c r="E27" i="2"/>
  <c r="G26" i="2"/>
  <c r="H16" i="2"/>
  <c r="H18" i="2"/>
  <c r="H17" i="2"/>
  <c r="H7" i="2"/>
  <c r="H9" i="2"/>
  <c r="H10" i="2"/>
  <c r="H15" i="2"/>
  <c r="H37" i="3"/>
  <c r="D43" i="3"/>
  <c r="H16" i="3"/>
  <c r="H35" i="3"/>
  <c r="H33" i="3"/>
  <c r="F24" i="3"/>
  <c r="H42" i="3"/>
  <c r="B43" i="3"/>
  <c r="B24" i="3"/>
  <c r="H23" i="3"/>
  <c r="H41" i="3"/>
  <c r="M22" i="2"/>
  <c r="F43" i="3"/>
  <c r="H18" i="3"/>
  <c r="M8" i="2"/>
  <c r="F12" i="3" s="1"/>
  <c r="M17" i="2"/>
  <c r="F31" i="3" s="1"/>
  <c r="H36" i="3"/>
  <c r="K7" i="2"/>
  <c r="B11" i="3" s="1"/>
  <c r="K15" i="2"/>
  <c r="B29" i="3" s="1"/>
  <c r="K10" i="2"/>
  <c r="B14" i="3" s="1"/>
  <c r="L10" i="2"/>
  <c r="D14" i="3" s="1"/>
  <c r="K18" i="2"/>
  <c r="B32" i="3" s="1"/>
  <c r="K9" i="2"/>
  <c r="B13" i="3" s="1"/>
  <c r="K17" i="2"/>
  <c r="B31" i="3" s="1"/>
  <c r="B12" i="3"/>
  <c r="L9" i="2"/>
  <c r="D13" i="3" s="1"/>
  <c r="L7" i="2"/>
  <c r="D11" i="3" s="1"/>
  <c r="K16" i="2"/>
  <c r="B30" i="3" s="1"/>
  <c r="M7" i="2"/>
  <c r="F11" i="3" s="1"/>
  <c r="M12" i="2"/>
  <c r="M18" i="2"/>
  <c r="F32" i="3" s="1"/>
  <c r="H22" i="3"/>
  <c r="M10" i="2"/>
  <c r="F14" i="3" s="1"/>
  <c r="M15" i="2"/>
  <c r="F29" i="3" s="1"/>
  <c r="M20" i="2"/>
  <c r="H17" i="3"/>
  <c r="M9" i="2"/>
  <c r="F13" i="3" s="1"/>
  <c r="M16" i="2"/>
  <c r="F30" i="3" s="1"/>
  <c r="D24" i="3"/>
  <c r="H34" i="3"/>
  <c r="H15" i="3"/>
  <c r="L17" i="2"/>
  <c r="D31" i="3" s="1"/>
  <c r="L16" i="2"/>
  <c r="D30" i="3" s="1"/>
  <c r="L8" i="2"/>
  <c r="D12" i="3" s="1"/>
  <c r="L15" i="2"/>
  <c r="D29" i="3" s="1"/>
  <c r="L18" i="2"/>
  <c r="D32" i="3" s="1"/>
  <c r="G7" i="2"/>
  <c r="G18" i="2"/>
  <c r="G16" i="2"/>
  <c r="G9" i="2"/>
  <c r="G8" i="2"/>
  <c r="G17" i="2"/>
  <c r="B20" i="2"/>
  <c r="G10" i="2"/>
  <c r="G15" i="2"/>
  <c r="E20" i="2"/>
  <c r="D12" i="2"/>
  <c r="D20" i="2"/>
  <c r="E12" i="2"/>
  <c r="B12" i="2"/>
  <c r="K20" i="2" l="1"/>
  <c r="H49" i="3"/>
  <c r="K81" i="2"/>
  <c r="L58" i="2"/>
  <c r="K82" i="2"/>
  <c r="C87" i="2"/>
  <c r="L82" i="2"/>
  <c r="B87" i="2"/>
  <c r="C58" i="2"/>
  <c r="B58" i="2"/>
  <c r="L86" i="2"/>
  <c r="D78" i="2"/>
  <c r="L67" i="2"/>
  <c r="L76" i="2"/>
  <c r="E78" i="2"/>
  <c r="K78" i="2"/>
  <c r="B48" i="3" s="1"/>
  <c r="L48" i="3" s="1"/>
  <c r="D87" i="2"/>
  <c r="E87" i="2"/>
  <c r="G67" i="2"/>
  <c r="H67" i="2" s="1"/>
  <c r="G56" i="2"/>
  <c r="G76" i="2"/>
  <c r="H76" i="2" s="1"/>
  <c r="K76" i="2"/>
  <c r="G47" i="2"/>
  <c r="C22" i="2"/>
  <c r="K12" i="2"/>
  <c r="G27" i="2"/>
  <c r="H27" i="2" s="1"/>
  <c r="H24" i="3"/>
  <c r="H43" i="3"/>
  <c r="H31" i="3"/>
  <c r="H30" i="3"/>
  <c r="H14" i="3"/>
  <c r="H11" i="3"/>
  <c r="H12" i="3"/>
  <c r="H29" i="3"/>
  <c r="F38" i="3"/>
  <c r="F45" i="3" s="1"/>
  <c r="N45" i="3" s="1"/>
  <c r="H32" i="3"/>
  <c r="B19" i="3"/>
  <c r="B26" i="3" s="1"/>
  <c r="F19" i="3"/>
  <c r="F26" i="3" s="1"/>
  <c r="N26" i="3" s="1"/>
  <c r="D38" i="3"/>
  <c r="D45" i="3" s="1"/>
  <c r="B38" i="3"/>
  <c r="B45" i="3" s="1"/>
  <c r="L45" i="3" s="1"/>
  <c r="L20" i="2"/>
  <c r="L12" i="2"/>
  <c r="D19" i="3"/>
  <c r="D26" i="3" s="1"/>
  <c r="H13" i="3"/>
  <c r="G20" i="2"/>
  <c r="H20" i="2" s="1"/>
  <c r="E22" i="2"/>
  <c r="B22" i="2"/>
  <c r="G12" i="2"/>
  <c r="H12" i="2" s="1"/>
  <c r="D22" i="2"/>
  <c r="K87" i="2" l="1"/>
  <c r="K58" i="2"/>
  <c r="K22" i="2"/>
  <c r="L26" i="3"/>
  <c r="G58" i="2"/>
  <c r="M26" i="3"/>
  <c r="M45" i="3"/>
  <c r="L78" i="2"/>
  <c r="D48" i="3" s="1"/>
  <c r="G78" i="2"/>
  <c r="H78" i="2" s="1"/>
  <c r="H47" i="2"/>
  <c r="H56" i="2"/>
  <c r="L87" i="2"/>
  <c r="D47" i="3"/>
  <c r="G87" i="2"/>
  <c r="B47" i="3"/>
  <c r="H38" i="3"/>
  <c r="H45" i="3" s="1"/>
  <c r="O45" i="3" s="1"/>
  <c r="F47" i="3"/>
  <c r="H19" i="3"/>
  <c r="H26" i="3" s="1"/>
  <c r="O26" i="3" s="1"/>
  <c r="L22" i="2"/>
  <c r="G22" i="2"/>
  <c r="H58" i="2" s="1"/>
  <c r="H48" i="3" l="1"/>
  <c r="O48" i="3" s="1"/>
  <c r="M48" i="3"/>
  <c r="N58" i="2"/>
  <c r="M47" i="3"/>
  <c r="B50" i="3"/>
  <c r="L47" i="3"/>
  <c r="F50" i="3"/>
  <c r="N47" i="3"/>
  <c r="D50" i="3"/>
  <c r="H47" i="3"/>
  <c r="O47" i="3" s="1"/>
  <c r="H60" i="3" l="1"/>
  <c r="M50" i="3"/>
  <c r="M59" i="3"/>
  <c r="F60" i="3"/>
  <c r="L50" i="3"/>
  <c r="L59" i="3"/>
  <c r="J60" i="3"/>
  <c r="N50" i="3"/>
  <c r="N59" i="3"/>
  <c r="H50" i="3"/>
  <c r="O50" i="3" s="1"/>
  <c r="B2" i="1" a="1"/>
  <c r="B2" i="1" s="1"/>
  <c r="H8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<sst xmlns="http://schemas.openxmlformats.org/spreadsheetml/2006/main" count="440" uniqueCount="197">
  <si>
    <t>User guidance for ledger template</t>
  </si>
  <si>
    <t>The following guidance is intended to help users use this tool as it was designed to be used.</t>
  </si>
  <si>
    <t>Users may wish to modify the tool and adapt it to their individual needs - care should always be exercised when editing someone else's code.  You may wish to save an unaltered copy of the original file from which to restore formulae if required.  This tool has been provided unlocked so that users are able to customise at need.</t>
  </si>
  <si>
    <t>This tool consists of the following tabs:</t>
  </si>
  <si>
    <t>- Six bank account tabs, allowing recorded of ledgers for up to six cash or bank accounts (hide any tabs that are surplus to requirements, but do not delete them or this will break formulae).  Rename the tabs to reflect your actual accounts.</t>
  </si>
  <si>
    <t>- A tab for recording transfers between funds.  This tool is designed on the principle that fund transfers take place within bank accounts - see the tab for instructions on processing a fund transfer that occurs simultaneously with movement between bank accounts.</t>
  </si>
  <si>
    <t>- A tab summarising totals across all six ledger tabs, broken down by fund and aggregated by fund class (unrestricted, restricted, endowment).</t>
  </si>
  <si>
    <t>- A reference tab for you to list the names of your funds and categories.</t>
  </si>
  <si>
    <t>- A tab containing the Charity Commission CC16a template for Receipts and Payments year end accounts, parts of which will auto-populate from the summary by funds.</t>
  </si>
  <si>
    <t>Throughout this tool, various formulae operate on the basis of matching names of funds and receipt/payment categories.  For these to work, the names must match exactly, so be careful to use consistent nomenclature.</t>
  </si>
  <si>
    <t>Where a mismatch occurs, this will often be highlighted by an error checking cell in the 'Totals by fund' or 'CC16a template' tabs.  Where you see a cell that displays TRUE or FALSE, TRUE denotes that a cross-check has succeeded and FALSE denotes that it has failed - select the cell to inspect the formula to see which quantities have mismatched.  The cause may be inconsistent labelling of funds or categories (e.g. a spelling error or variation phrasing).</t>
  </si>
  <si>
    <t>Bank account tabs</t>
  </si>
  <si>
    <t>These tabs can be used to reflect as many accounts as you have, up to a maximum of six.  They may represent cash or bank accounts.</t>
  </si>
  <si>
    <t>Each tab contains a ledger in which you can enter transactions against that account.  For each transaction, use the columns as follows:</t>
  </si>
  <si>
    <t>- Date - record the date on which the transaction is recognised.  This date should always fall within the current year.</t>
  </si>
  <si>
    <t>- Description - record what the transaction is for, including references to any relevant minutes or other informative notes.</t>
  </si>
  <si>
    <t>- Clear date - record the date the transaction clears at the bank.  This column is optional but if completed for each transaction will record a date that makes reconciliation against a bank statement easier.</t>
  </si>
  <si>
    <t>- Type - record the transaction type, typically as a short code as seen on the bank statement (e.g. FPS, BGC, DD, STO).  Optional column.</t>
  </si>
  <si>
    <t>- Receipt - if the transaction is a receipt in, record the amount here.</t>
  </si>
  <si>
    <t>- Payment - if the transaction is a payment out, record the amount here.</t>
  </si>
  <si>
    <t>- Balance - copy down the formula from the cell above to update the balance.  If you sort the table by a field other than date, this column should still show the balance updating in the order of the transactions as sorted.  If the formula in this column breaks, copy the pale blue highlighted cells (formulae only) down to the top two rows in this column of the ledger and then paste the lower cell down the whole column.</t>
  </si>
  <si>
    <t>- Statement - add a number or 'y' to confirm that the transaction has been reconciled against a bank statement or similar document.  Optional column.</t>
  </si>
  <si>
    <t>- Audit trail - add a 'y' or other reference to a document that provides an audit trail for this transaction, if applicable (e.g. a receipt, invoice, expenses claim or memo.  Optional column.  Note that for some transactions the audit trail is just the bank statement.</t>
  </si>
  <si>
    <t>- Fund  - record which fund the transaction is attributed to.  This should be one of the funds listed in the 'Reference information' tab.</t>
  </si>
  <si>
    <t>- Category - record which category of receipt or payment the transaction is attributed to.  This should be one of the categories listed in the 'Reference information' tab.  A consistent set of transaction category labels should be used, which will also be represented on the 'Totals by fund' and 'CC16a template' tabs.</t>
  </si>
  <si>
    <t>In the top left of the ledger, enter the value of the opening balance at the start of the first day of the accounting year in the yellow highlighted cell.  The cell underneath will automatically detect the current balance year-to-date by reading the value at the bottom of the balance column, so make sure the formula  is copied down as far as there are row entries in the ledger.</t>
  </si>
  <si>
    <t>Transfer payments between bank accounts should be recorded in both the sending and receiving account with the Category label 'Transfer', so the tool can recognise these and separate them from the summation of receipts and payments from/to outside of the charity.</t>
  </si>
  <si>
    <t>Interfund transfers</t>
  </si>
  <si>
    <t>In this tab, record any transfers made between funds.  Money can be moved between funds without moving between bank accounts, and can move between bank accounts while staying in the same fund, so it is assumed in this tool that the two processes are separate.  If they occur concurrently then both the movement between bank accounts and the movement between funds should be recorded separately.</t>
  </si>
  <si>
    <t>Each fund transfer is assumed to happen to money held in a particular bank account.  If funds across multiple accounts are transferred, a separate transaction should be recorded for each account to keep track of the fund breakdown of each account balance.</t>
  </si>
  <si>
    <t>Totals by fund</t>
  </si>
  <si>
    <t>This tab records totals summed across the ledgers.  Every category label in use in the ledgers, across all funds and bank accounts, should be included here in the left-hand column.  New categories can be added by inserting rows and copying down formulae within the pale blue highlighted blocks (rows should not be inserted at the edges of these blocks or they may be omitted from the summing formulae at the bottom - instead, make sure to insert before the blank highlighted row at the bottom).</t>
  </si>
  <si>
    <t>New columns can be added by inserting to the left of the blank highlighted column on the right, to represent different funds.  All funds should be listed in the 'Reference information' tab, and the formula in row 3 in the 'Totals by fund' tab should be copied across to capture the fund class correctly.  The table on the right sums the figures in the table on the left by fund class, grouping together all unrestricted, restricted and endowment funds.</t>
  </si>
  <si>
    <t>This tab displays the following totals, from top to bottom and all broken down by fund and summed across all funds in the right-hand column of the left-hand tables:</t>
  </si>
  <si>
    <t>- Receipts - broken down by category and summed underneath.  The category list should include all receipt categories except 'Transfer', which represented movement between bank accounts and is thus not a receipt by the charity from outside of itself.  These figures are summed across all six bank account tabs.</t>
  </si>
  <si>
    <t>- Payments - broken down by category and summed underneath.  The category list should include all payment categories except 'Transfer', which represented movement between bank accounts and is thus not a payment by the charity to outside of itself.  These figures are summed across all six bank account tabs.</t>
  </si>
  <si>
    <t>- Net of receipts over payments.  These figures are summed across all six bank account tabs.</t>
  </si>
  <si>
    <t>- Summary of amounts paid between accounts.  The total transfer payments in should match the total out for each fund, since transfers are not recorded as moving money between funds.  These figures are summed across all six bank account tabs.</t>
  </si>
  <si>
    <t>- Analysis of bank account opening balances, broken down by fund and bank account.  Enter the starting breakdown of funds in each account in the yellow highlighted cells.  These figures are summed across all categories.</t>
  </si>
  <si>
    <t>- Analysis of receipts, broken down by fund and bank account.  These figures are summed across all categories, including Transfer.</t>
  </si>
  <si>
    <t>- Analysis of payments, broken down by fund and bank account.  These figures are summed across all categories, including Transfer.</t>
  </si>
  <si>
    <t>- Analysis of fund transfers into each fund, broken down by fund and bank account.</t>
  </si>
  <si>
    <t>- Analysis of fund transfers out of each fund, broken down by fund and bank account.</t>
  </si>
  <si>
    <t>- Analysis of bank account closing balances, broken down by fund and bank account.  These figures are summed across all categories.</t>
  </si>
  <si>
    <t>The table on the right summarises the figures for use in the year-end accounts template.  The error checking cells return TRUE or FALSE depending on whether the cross-checks return valid results - if they do not, inspect the formula in the cell returning FALSE to see which totals are not matching.  There may be a typo in a ledger, or there may be a category missing from this tab.</t>
  </si>
  <si>
    <t>CC16a template</t>
  </si>
  <si>
    <t>This tab contains the standard Charity Commission guidance template CC16a.  Some of section A is filled in automatically using formulae referencing the right-hand table on the 'Totals by fund' tab, including total receipts, payments, fund transfers and opening and closing balances for each fund class.  Basic information fields in the top rows must be filled in manually.</t>
  </si>
  <si>
    <t>Users should take care to ensure the labels on the right include all receipt and payment categories in use in the ledgers, except for Transfer (since transfers between bank accounts are not receipts or payments of the charity from/to outside of itself and should not be included in the accounts summary).  Most of the receipt categories belong in section A1 and most of the payment categories belong in A3, but some categories relating to the sale or purchase of fixed assets and investments belong in sections A2 and A4 and should have their own categories.</t>
  </si>
  <si>
    <t>The user should fill in the prior period comparator figures in the right hand column of section A manually.</t>
  </si>
  <si>
    <t>The user should fill in section B, the Statement of Assets and Liabilities, manually, since this information does not derive from the ledgers directly.  Note that the cash balances in section B1 should match the total cash funds at year-end at the bottom of section A.</t>
  </si>
  <si>
    <t>If the charity holds funds which are not part of its own accounts (i.e. where the charity acts as a custodian trustee or agent for a third party), create dedicated receipt and payment categories to represent this.  These should be included as rows in the 'Totals by fund' tab but omitted from the CC16a template.  This will flag as a discrepancy which should correspond to the amounts received and paid in this capacity.</t>
  </si>
  <si>
    <t>On the rare occasions that a receipt can be 'netted off' against payments instead of reported gross, or vice versa for a payment 'netted off' against receipts (e.g. in the case of a refund), this can be recorded as a negative entry in the ledger i.e. a refunded payment could be recorded as a negative payment instead of a receipt to allow it to be subtracted from the payments.  This is only legally permitted in a limited range of scenarios so ensure this is legitimate before doing so.</t>
  </si>
  <si>
    <t>Year-end reset</t>
  </si>
  <si>
    <t>Once all transactions for the year have been entered and the year-end accounts can be prepared, save a fresh copy of the file and delete all transaction data in each ledger tab.  If you accidentally completely remove the formulae in the balance column, copy formulae only from the two pale blue cells above the top of this column to the first two rows.</t>
  </si>
  <si>
    <t>Update the opening balance cell in each ledger tab.  Also update the opening balance cells in the 'Totals by fund' tab, copying the values only from the closing balances section of the same tab in the file for the previous year.</t>
  </si>
  <si>
    <t>In the CC16a template tab, copy the values only from the Total Funds column in section A in the previous year file to the Last Year column of the new file.  Update any dates at the top and bottom of the tab, and delete any manually entered figures in section B.</t>
  </si>
  <si>
    <t>The template is now ready to commence data entry for the next year's transactions.</t>
  </si>
  <si>
    <t>Opening balance</t>
  </si>
  <si>
    <t>Copy formulae from G1:G2 to G5:G6 and paste from G6 down the column to restore formulae if an error arises</t>
  </si>
  <si>
    <t>Current balance</t>
  </si>
  <si>
    <t>Date</t>
  </si>
  <si>
    <t>Description</t>
  </si>
  <si>
    <t>Clear date</t>
  </si>
  <si>
    <t>Type</t>
  </si>
  <si>
    <t>Receipt</t>
  </si>
  <si>
    <t>Payment</t>
  </si>
  <si>
    <t>Balance</t>
  </si>
  <si>
    <t>Statement</t>
  </si>
  <si>
    <t>Audit trail</t>
  </si>
  <si>
    <t>Fund</t>
  </si>
  <si>
    <t>Category</t>
  </si>
  <si>
    <t>Mrs Smith giving</t>
  </si>
  <si>
    <t>BGC</t>
  </si>
  <si>
    <t>General fund</t>
  </si>
  <si>
    <t>Donations</t>
  </si>
  <si>
    <t>Mr Jones giving</t>
  </si>
  <si>
    <t>Diocesan training grant</t>
  </si>
  <si>
    <t>Training fund</t>
  </si>
  <si>
    <t>Grants received</t>
  </si>
  <si>
    <t>Dr Foster giving</t>
  </si>
  <si>
    <t>Boiler fund</t>
  </si>
  <si>
    <t>Mr Gregson giving</t>
  </si>
  <si>
    <t>Transfer from Bank Account 3</t>
  </si>
  <si>
    <t>FPS</t>
  </si>
  <si>
    <t>Transfer</t>
  </si>
  <si>
    <t>Ms Stephens giving</t>
  </si>
  <si>
    <t>Stationery supplies</t>
  </si>
  <si>
    <t>y</t>
  </si>
  <si>
    <t>Administration</t>
  </si>
  <si>
    <t>ICO processing fee</t>
  </si>
  <si>
    <t>DD</t>
  </si>
  <si>
    <t>n</t>
  </si>
  <si>
    <t>Boiler repair</t>
  </si>
  <si>
    <t>CHQ</t>
  </si>
  <si>
    <t>Buildings</t>
  </si>
  <si>
    <t>Miss Potter giving</t>
  </si>
  <si>
    <t>Sally Samson - training bursary</t>
  </si>
  <si>
    <t>Grants issued</t>
  </si>
  <si>
    <t>Gift Aid received</t>
  </si>
  <si>
    <t>Gift Aid</t>
  </si>
  <si>
    <t>CAP donation</t>
  </si>
  <si>
    <t>Mr Greengrass giving</t>
  </si>
  <si>
    <t>Miss Spinney giving</t>
  </si>
  <si>
    <t>Transfer to Bank Account 1</t>
  </si>
  <si>
    <t>Record fund transfers in the table below.</t>
  </si>
  <si>
    <t>If the fund transfer is effected simultaneously with a transfer between bank accounts, record both entries of the bank transfer under one fund and record the fund transfer separately below within either the sending or receiving fund.</t>
  </si>
  <si>
    <t>Fund transferred from</t>
  </si>
  <si>
    <t>Fund transferred to</t>
  </si>
  <si>
    <t>Amount</t>
  </si>
  <si>
    <t>Bank account</t>
  </si>
  <si>
    <t>Mission fund</t>
  </si>
  <si>
    <t>Bank account 1</t>
  </si>
  <si>
    <t>Funds</t>
  </si>
  <si>
    <t>Fund class</t>
  </si>
  <si>
    <t>Total</t>
  </si>
  <si>
    <t>Unrestricted</t>
  </si>
  <si>
    <t>Restricted</t>
  </si>
  <si>
    <t>Endowment</t>
  </si>
  <si>
    <t>Receipts</t>
  </si>
  <si>
    <t>Sales</t>
  </si>
  <si>
    <t>Total receipts</t>
  </si>
  <si>
    <t>Payments</t>
  </si>
  <si>
    <t>Staff</t>
  </si>
  <si>
    <t>Total payments</t>
  </si>
  <si>
    <t>Net</t>
  </si>
  <si>
    <t>Bank transfers</t>
  </si>
  <si>
    <t>Total in</t>
  </si>
  <si>
    <t>Total out</t>
  </si>
  <si>
    <t>Check net = 0</t>
  </si>
  <si>
    <t>Analysis by bank account</t>
  </si>
  <si>
    <t>Opening balances</t>
  </si>
  <si>
    <t>Bank account 2</t>
  </si>
  <si>
    <t>Bank account 3</t>
  </si>
  <si>
    <t>Bank account 4</t>
  </si>
  <si>
    <t>Bank account 5</t>
  </si>
  <si>
    <t>Bank account 6</t>
  </si>
  <si>
    <t>Net R over P</t>
  </si>
  <si>
    <t>Fund transfers in</t>
  </si>
  <si>
    <t>Fund transfers out</t>
  </si>
  <si>
    <t>Net transfer</t>
  </si>
  <si>
    <t>Closing balances</t>
  </si>
  <si>
    <t>Notes</t>
  </si>
  <si>
    <t>Either</t>
  </si>
  <si>
    <t>Do not alter this category label</t>
  </si>
  <si>
    <t>Charity Name</t>
  </si>
  <si>
    <t>No (if any)</t>
  </si>
  <si>
    <t>CC16a</t>
  </si>
  <si>
    <t>Receipts and payments accounts</t>
  </si>
  <si>
    <t>For the period from</t>
  </si>
  <si>
    <t>Period start date</t>
  </si>
  <si>
    <t>To</t>
  </si>
  <si>
    <t>Period end date</t>
  </si>
  <si>
    <t>Section A Receipts and payments</t>
  </si>
  <si>
    <t>Unrestricted funds</t>
  </si>
  <si>
    <t>Restricted funds</t>
  </si>
  <si>
    <t>Endowment funds</t>
  </si>
  <si>
    <t>Total funds</t>
  </si>
  <si>
    <t>Last year</t>
  </si>
  <si>
    <t>to the nearest      £</t>
  </si>
  <si>
    <t>to the nearest £</t>
  </si>
  <si>
    <t xml:space="preserve">A1 Receipts </t>
  </si>
  <si>
    <r>
      <t>Sub total</t>
    </r>
    <r>
      <rPr>
        <i/>
        <sz val="12"/>
        <rFont val="Arial"/>
        <family val="2"/>
      </rPr>
      <t xml:space="preserve">(Gross income for AR) </t>
    </r>
  </si>
  <si>
    <t>A2 Asset and investment sales, (see table).</t>
  </si>
  <si>
    <t xml:space="preserve">Sub total </t>
  </si>
  <si>
    <t>A3 Payments</t>
  </si>
  <si>
    <t>Sub total</t>
  </si>
  <si>
    <t>A4 Asset and investment purchases, (see table)</t>
  </si>
  <si>
    <t>Net of receipts/(payments)</t>
  </si>
  <si>
    <t>A5 Transfers between funds</t>
  </si>
  <si>
    <t xml:space="preserve">A6 Cash funds last year end </t>
  </si>
  <si>
    <t>Cash funds this year end</t>
  </si>
  <si>
    <t>Section B Statement of assets and liabilities at the end of the period</t>
  </si>
  <si>
    <t>Categories</t>
  </si>
  <si>
    <t xml:space="preserve">Details </t>
  </si>
  <si>
    <t xml:space="preserve">Unrestricted funds </t>
  </si>
  <si>
    <t xml:space="preserve">Restricted funds </t>
  </si>
  <si>
    <t xml:space="preserve">Endowment funds </t>
  </si>
  <si>
    <t>to nearest £</t>
  </si>
  <si>
    <t>B1 Cash funds</t>
  </si>
  <si>
    <r>
      <t>Total cash funds</t>
    </r>
    <r>
      <rPr>
        <i/>
        <sz val="12"/>
        <rFont val="Arial"/>
        <family val="2"/>
      </rPr>
      <t xml:space="preserve"> </t>
    </r>
  </si>
  <si>
    <t>(agree balances with receipts and payments account(s))</t>
  </si>
  <si>
    <t>Details</t>
  </si>
  <si>
    <t>B2 Other monetary assets</t>
  </si>
  <si>
    <t>Fund to which asset belongs</t>
  </si>
  <si>
    <t>Cost (optional)</t>
  </si>
  <si>
    <t>Current value (optional)</t>
  </si>
  <si>
    <t>B3 Investment assets</t>
  </si>
  <si>
    <t>B4 Assets retained for the charity’s own use</t>
  </si>
  <si>
    <t>Fund to which liability relates</t>
  </si>
  <si>
    <t>Amount due (optional)</t>
  </si>
  <si>
    <t>When due (optional)</t>
  </si>
  <si>
    <t>B5 Liabilities</t>
  </si>
  <si>
    <r>
      <t>Signed by one or two trustees on behalf of all the trustees</t>
    </r>
    <r>
      <rPr>
        <sz val="10"/>
        <color indexed="11"/>
        <rFont val="Arial"/>
        <family val="2"/>
      </rPr>
      <t xml:space="preserve"> </t>
    </r>
  </si>
  <si>
    <t>Signature</t>
  </si>
  <si>
    <t>Print Name</t>
  </si>
  <si>
    <t>Date of approval</t>
  </si>
  <si>
    <t>All other categories must be uniquely named and either Receipt or Payment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</si>
</sst>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quot;£&quot;#,##0.00"/>
    <numFmt numFmtId="165" formatCode="_-* #,##0_-;\-* #,##0_-;_-* &quot;-&quot;??_-;_-@_-"/>
    <numFmt numFmtId="166" formatCode="[$-809]dd\ mmmm\ yy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1"/>
      <name val="Arial"/>
      <family val="2"/>
    </font>
    <font>
      <b/>
      <sz val="16"/>
      <name val="Arial"/>
      <family val="2"/>
    </font>
    <font>
      <b/>
      <sz val="9"/>
      <name val="Arial"/>
      <family val="2"/>
    </font>
    <font>
      <sz val="9"/>
      <name val="Arial"/>
      <family val="2"/>
    </font>
    <font>
      <b/>
      <sz val="8"/>
      <name val="Arial"/>
      <family val="2"/>
    </font>
    <font>
      <b/>
      <sz val="8"/>
      <color indexed="12"/>
      <name val="Arial"/>
      <family val="2"/>
    </font>
    <font>
      <sz val="8"/>
      <name val="Arial"/>
      <family val="2"/>
    </font>
    <font>
      <b/>
      <sz val="10"/>
      <name val="Arial"/>
      <family val="2"/>
    </font>
    <font>
      <b/>
      <i/>
      <sz val="12"/>
      <name val="Arial"/>
      <family val="2"/>
    </font>
    <font>
      <sz val="10"/>
      <name val="Arial"/>
      <family val="2"/>
    </font>
    <font>
      <b/>
      <sz val="16"/>
      <color indexed="9"/>
      <name val="Arial"/>
      <family val="2"/>
    </font>
    <font>
      <b/>
      <sz val="10"/>
      <color indexed="22"/>
      <name val="Arial"/>
      <family val="2"/>
    </font>
    <font>
      <sz val="10"/>
      <color indexed="22"/>
      <name val="Arial"/>
      <family val="2"/>
    </font>
    <font>
      <b/>
      <sz val="11"/>
      <color indexed="55"/>
      <name val="Arial"/>
      <family val="2"/>
    </font>
    <font>
      <sz val="9"/>
      <color indexed="22"/>
      <name val="Arial"/>
      <family val="2"/>
    </font>
    <font>
      <b/>
      <sz val="12"/>
      <name val="Arial"/>
      <family val="2"/>
    </font>
    <font>
      <b/>
      <sz val="18"/>
      <name val="Arial"/>
      <family val="2"/>
    </font>
    <font>
      <sz val="12"/>
      <name val="Arial"/>
      <family val="2"/>
    </font>
    <font>
      <i/>
      <sz val="12"/>
      <name val="Arial"/>
      <family val="2"/>
    </font>
    <font>
      <sz val="10"/>
      <color indexed="11"/>
      <name val="Arial"/>
      <family val="2"/>
    </font>
    <font>
      <sz val="10"/>
      <color indexed="23"/>
      <name val="Arial"/>
      <family val="2"/>
    </font>
    <font>
      <b/>
      <sz val="11"/>
      <color indexed="23"/>
      <name val="Arial"/>
      <family val="2"/>
    </font>
    <font>
      <sz val="8"/>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200">
    <xf numFmtId="0" fontId="0" fillId="0" borderId="0" xfId="0"/>
    <xf numFmtId="164" fontId="0" fillId="0" borderId="0" xfId="0" applyNumberFormat="1"/>
    <xf numFmtId="44" fontId="0" fillId="0" borderId="0" xfId="1" applyFont="1"/>
    <xf numFmtId="164" fontId="0" fillId="0" borderId="0" xfId="0" applyNumberFormat="1" applyAlignment="1">
      <alignment horizontal="right"/>
    </xf>
    <xf numFmtId="14" fontId="0" fillId="0" borderId="0" xfId="0" applyNumberFormat="1"/>
    <xf numFmtId="1" fontId="0" fillId="0" borderId="0" xfId="1" applyNumberFormat="1" applyFont="1"/>
    <xf numFmtId="1" fontId="0" fillId="0" borderId="0" xfId="0" applyNumberFormat="1"/>
    <xf numFmtId="0" fontId="3" fillId="0" borderId="0" xfId="2"/>
    <xf numFmtId="0" fontId="14" fillId="0" borderId="0" xfId="2" applyFont="1" applyProtection="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right"/>
      <protection locked="0"/>
    </xf>
    <xf numFmtId="0" fontId="7" fillId="0" borderId="0" xfId="2" applyFont="1" applyAlignment="1" applyProtection="1">
      <alignment horizontal="center" vertical="center" wrapText="1"/>
      <protection locked="0"/>
    </xf>
    <xf numFmtId="0" fontId="8" fillId="0" borderId="0" xfId="2" applyFont="1" applyAlignment="1" applyProtection="1">
      <alignment vertical="center" wrapText="1"/>
      <protection locked="0"/>
    </xf>
    <xf numFmtId="0" fontId="11" fillId="0" borderId="0" xfId="2" applyFont="1" applyAlignment="1" applyProtection="1">
      <alignment vertical="center" wrapText="1"/>
      <protection locked="0"/>
    </xf>
    <xf numFmtId="0" fontId="13" fillId="0" borderId="0" xfId="2" applyFont="1" applyAlignment="1" applyProtection="1">
      <alignment horizontal="right" wrapText="1"/>
      <protection locked="0"/>
    </xf>
    <xf numFmtId="0" fontId="8" fillId="0" borderId="0" xfId="2" applyFont="1" applyAlignment="1" applyProtection="1">
      <alignment wrapText="1"/>
      <protection locked="0"/>
    </xf>
    <xf numFmtId="0" fontId="11" fillId="0" borderId="0" xfId="2" applyFont="1" applyAlignment="1" applyProtection="1">
      <alignment vertical="top" wrapText="1"/>
      <protection locked="0"/>
    </xf>
    <xf numFmtId="0" fontId="8" fillId="0" borderId="1" xfId="2" applyFont="1" applyBorder="1" applyAlignment="1" applyProtection="1">
      <alignment vertical="top" wrapText="1"/>
      <protection locked="0"/>
    </xf>
    <xf numFmtId="0" fontId="13" fillId="0" borderId="0" xfId="2" applyFont="1" applyAlignment="1" applyProtection="1">
      <alignment horizontal="right" vertical="top" wrapText="1"/>
      <protection locked="0"/>
    </xf>
    <xf numFmtId="0" fontId="7" fillId="0" borderId="1" xfId="2" applyFont="1" applyBorder="1" applyAlignment="1" applyProtection="1">
      <alignment horizontal="center" vertical="top" wrapText="1"/>
      <protection locked="0"/>
    </xf>
    <xf numFmtId="0" fontId="11" fillId="0" borderId="0" xfId="2" applyFont="1" applyProtection="1">
      <protection locked="0"/>
    </xf>
    <xf numFmtId="0" fontId="5" fillId="0" borderId="0" xfId="2" applyFont="1" applyAlignment="1" applyProtection="1">
      <alignment horizontal="center" vertical="top" wrapText="1"/>
      <protection locked="0"/>
    </xf>
    <xf numFmtId="0" fontId="4" fillId="0" borderId="0" xfId="2" applyFont="1" applyAlignment="1" applyProtection="1">
      <alignment vertical="top" wrapText="1"/>
      <protection locked="0"/>
    </xf>
    <xf numFmtId="0" fontId="7" fillId="0" borderId="0" xfId="2" applyFont="1" applyAlignment="1" applyProtection="1">
      <alignment horizontal="center" vertical="top" wrapText="1"/>
      <protection locked="0"/>
    </xf>
    <xf numFmtId="0" fontId="8" fillId="0" borderId="0" xfId="2" applyFont="1" applyAlignment="1" applyProtection="1">
      <alignment horizontal="center" vertical="top" wrapText="1"/>
      <protection locked="0"/>
    </xf>
    <xf numFmtId="0" fontId="8" fillId="0" borderId="0" xfId="2" applyFont="1" applyAlignment="1" applyProtection="1">
      <alignment vertical="top" wrapText="1"/>
      <protection locked="0"/>
    </xf>
    <xf numFmtId="0" fontId="8" fillId="0" borderId="5" xfId="2" applyFont="1" applyBorder="1" applyAlignment="1" applyProtection="1">
      <alignment vertical="top" wrapText="1"/>
      <protection locked="0"/>
    </xf>
    <xf numFmtId="0" fontId="8" fillId="0" borderId="0" xfId="2" applyFont="1" applyAlignment="1" applyProtection="1">
      <alignment vertical="top"/>
      <protection locked="0"/>
    </xf>
    <xf numFmtId="0" fontId="8" fillId="0" borderId="0" xfId="2" applyFont="1" applyAlignment="1" applyProtection="1">
      <alignment horizontal="center" vertical="center"/>
      <protection locked="0"/>
    </xf>
    <xf numFmtId="0" fontId="8" fillId="0" borderId="0" xfId="2" applyFont="1" applyAlignment="1" applyProtection="1">
      <alignment horizontal="center" vertical="center" wrapText="1"/>
      <protection locked="0"/>
    </xf>
    <xf numFmtId="0" fontId="5" fillId="0" borderId="0" xfId="2" applyFont="1" applyAlignment="1" applyProtection="1">
      <alignment horizontal="left"/>
      <protection locked="0"/>
    </xf>
    <xf numFmtId="0" fontId="5" fillId="0" borderId="0" xfId="2" applyFont="1" applyAlignment="1" applyProtection="1">
      <alignment horizontal="left" vertical="top"/>
      <protection locked="0"/>
    </xf>
    <xf numFmtId="0" fontId="13" fillId="0" borderId="3" xfId="2" applyFont="1" applyBorder="1" applyAlignment="1" applyProtection="1">
      <alignment horizontal="right" vertical="center"/>
      <protection locked="0"/>
    </xf>
    <xf numFmtId="0" fontId="14" fillId="0" borderId="0" xfId="2" applyFont="1" applyAlignment="1" applyProtection="1">
      <alignment vertical="center"/>
      <protection locked="0"/>
    </xf>
    <xf numFmtId="0" fontId="8" fillId="0" borderId="1" xfId="2" applyFont="1" applyBorder="1" applyAlignment="1" applyProtection="1">
      <alignment horizontal="left" wrapText="1"/>
      <protection locked="0"/>
    </xf>
    <xf numFmtId="0" fontId="8" fillId="0" borderId="1" xfId="2" applyFont="1" applyBorder="1" applyAlignment="1" applyProtection="1">
      <alignment horizontal="left" vertical="top" wrapText="1"/>
      <protection locked="0"/>
    </xf>
    <xf numFmtId="0" fontId="12" fillId="0" borderId="1" xfId="2" applyFont="1" applyBorder="1" applyAlignment="1">
      <alignment horizontal="center"/>
    </xf>
    <xf numFmtId="0" fontId="4" fillId="0" borderId="0" xfId="2" applyFont="1" applyProtection="1">
      <protection locked="0"/>
    </xf>
    <xf numFmtId="0" fontId="4" fillId="0" borderId="9" xfId="2" applyFont="1" applyBorder="1" applyAlignment="1">
      <alignment horizontal="center" vertical="center" wrapText="1"/>
    </xf>
    <xf numFmtId="0" fontId="5" fillId="0" borderId="1" xfId="2" applyFont="1" applyBorder="1" applyAlignment="1" applyProtection="1">
      <alignment horizontal="left" wrapText="1"/>
      <protection locked="0"/>
    </xf>
    <xf numFmtId="0" fontId="5" fillId="0" borderId="0" xfId="2" applyFont="1" applyProtection="1">
      <protection locked="0"/>
    </xf>
    <xf numFmtId="0" fontId="5" fillId="0" borderId="1" xfId="2" applyFont="1" applyBorder="1" applyAlignment="1" applyProtection="1">
      <alignment horizontal="left" vertical="top" wrapText="1"/>
      <protection locked="0"/>
    </xf>
    <xf numFmtId="41" fontId="14" fillId="0" borderId="0" xfId="4" applyNumberFormat="1" applyFont="1" applyProtection="1">
      <protection locked="0"/>
    </xf>
    <xf numFmtId="0" fontId="4" fillId="0" borderId="0" xfId="2" applyFont="1" applyAlignment="1">
      <alignment horizontal="center" vertical="top"/>
    </xf>
    <xf numFmtId="0" fontId="4" fillId="0" borderId="0" xfId="2" applyFont="1" applyAlignment="1">
      <alignment horizontal="right" vertical="top" wrapText="1"/>
    </xf>
    <xf numFmtId="0" fontId="3" fillId="0" borderId="1" xfId="2" applyBorder="1"/>
    <xf numFmtId="0" fontId="3" fillId="0" borderId="0" xfId="2" applyAlignment="1">
      <alignment horizontal="center"/>
    </xf>
    <xf numFmtId="41" fontId="8" fillId="0" borderId="0" xfId="4" applyNumberFormat="1" applyFont="1" applyBorder="1" applyAlignment="1" applyProtection="1">
      <alignment vertical="top" wrapText="1"/>
      <protection locked="0"/>
    </xf>
    <xf numFmtId="0" fontId="8" fillId="0" borderId="0" xfId="2" applyFont="1" applyAlignment="1" applyProtection="1">
      <alignment horizontal="right" vertical="top" wrapText="1"/>
      <protection locked="0"/>
    </xf>
    <xf numFmtId="166" fontId="7" fillId="0" borderId="1" xfId="4" applyNumberFormat="1" applyFont="1" applyBorder="1" applyAlignment="1" applyProtection="1">
      <alignment vertical="top" wrapText="1"/>
      <protection locked="0"/>
    </xf>
    <xf numFmtId="165" fontId="7" fillId="0" borderId="1" xfId="4" applyNumberFormat="1" applyFont="1" applyBorder="1" applyAlignment="1" applyProtection="1">
      <alignment vertical="top" wrapText="1"/>
      <protection locked="0"/>
    </xf>
    <xf numFmtId="165" fontId="7" fillId="0" borderId="0" xfId="4" applyNumberFormat="1" applyFont="1" applyAlignment="1" applyProtection="1">
      <alignment vertical="top" wrapText="1"/>
      <protection locked="0"/>
    </xf>
    <xf numFmtId="0" fontId="19" fillId="0" borderId="0" xfId="2" applyFont="1" applyAlignment="1" applyProtection="1">
      <alignment vertical="top" wrapText="1"/>
      <protection locked="0"/>
    </xf>
    <xf numFmtId="0" fontId="17" fillId="2" borderId="0" xfId="2" applyFont="1" applyFill="1" applyAlignment="1">
      <alignment wrapText="1"/>
    </xf>
    <xf numFmtId="165" fontId="12" fillId="2" borderId="6" xfId="4" applyNumberFormat="1" applyFont="1" applyFill="1" applyBorder="1" applyAlignment="1" applyProtection="1">
      <alignment vertical="center" wrapText="1"/>
    </xf>
    <xf numFmtId="165" fontId="8" fillId="0" borderId="3" xfId="4" applyNumberFormat="1" applyFont="1" applyBorder="1" applyAlignment="1" applyProtection="1">
      <alignment vertical="center" wrapText="1"/>
      <protection locked="0"/>
    </xf>
    <xf numFmtId="165" fontId="7" fillId="0" borderId="2" xfId="4" applyNumberFormat="1" applyFont="1" applyBorder="1" applyAlignment="1" applyProtection="1">
      <alignment vertical="center" wrapText="1"/>
      <protection locked="0"/>
    </xf>
    <xf numFmtId="165" fontId="8" fillId="0" borderId="0" xfId="4" applyNumberFormat="1" applyFont="1" applyAlignment="1" applyProtection="1">
      <alignment vertical="center" wrapText="1"/>
      <protection locked="0"/>
    </xf>
    <xf numFmtId="165" fontId="7" fillId="0" borderId="1" xfId="4" applyNumberFormat="1" applyFont="1" applyBorder="1" applyAlignment="1" applyProtection="1">
      <alignment vertical="center" wrapText="1"/>
      <protection locked="0"/>
    </xf>
    <xf numFmtId="0" fontId="18" fillId="0" borderId="0" xfId="2" applyFont="1" applyAlignment="1" applyProtection="1">
      <alignment horizontal="center" wrapText="1"/>
      <protection locked="0"/>
    </xf>
    <xf numFmtId="0" fontId="6" fillId="3" borderId="0" xfId="2" applyFont="1" applyFill="1" applyAlignment="1" applyProtection="1">
      <alignment vertical="center"/>
      <protection locked="0"/>
    </xf>
    <xf numFmtId="0" fontId="15" fillId="3" borderId="0" xfId="2" applyFont="1" applyFill="1" applyAlignment="1" applyProtection="1">
      <alignment vertical="center"/>
      <protection locked="0"/>
    </xf>
    <xf numFmtId="41" fontId="15" fillId="3" borderId="0" xfId="4" applyNumberFormat="1" applyFont="1" applyFill="1" applyBorder="1" applyAlignment="1" applyProtection="1">
      <alignment vertical="center"/>
      <protection locked="0"/>
    </xf>
    <xf numFmtId="165" fontId="12" fillId="0" borderId="0" xfId="4" applyNumberFormat="1" applyFont="1" applyAlignment="1" applyProtection="1">
      <alignment wrapText="1"/>
      <protection locked="0"/>
    </xf>
    <xf numFmtId="165" fontId="12" fillId="0" borderId="0" xfId="4" applyNumberFormat="1" applyFont="1" applyAlignment="1" applyProtection="1">
      <alignment horizontal="right" wrapText="1"/>
      <protection locked="0"/>
    </xf>
    <xf numFmtId="0" fontId="13" fillId="0" borderId="0" xfId="2" applyFont="1" applyAlignment="1" applyProtection="1">
      <alignment horizontal="right" vertical="top"/>
      <protection locked="0"/>
    </xf>
    <xf numFmtId="0" fontId="5" fillId="0" borderId="0" xfId="2" applyFont="1" applyAlignment="1" applyProtection="1">
      <alignment vertical="top"/>
      <protection locked="0"/>
    </xf>
    <xf numFmtId="165" fontId="7" fillId="2" borderId="1" xfId="4" applyNumberFormat="1" applyFont="1" applyFill="1" applyBorder="1" applyAlignment="1" applyProtection="1">
      <alignment wrapText="1"/>
    </xf>
    <xf numFmtId="0" fontId="8" fillId="0" borderId="0" xfId="2" applyFont="1" applyProtection="1">
      <protection locked="0"/>
    </xf>
    <xf numFmtId="41" fontId="8" fillId="0" borderId="0" xfId="4" applyNumberFormat="1" applyFont="1" applyBorder="1" applyAlignment="1" applyProtection="1">
      <protection locked="0"/>
    </xf>
    <xf numFmtId="165" fontId="7" fillId="0" borderId="1" xfId="4" applyNumberFormat="1" applyFont="1" applyBorder="1" applyAlignment="1" applyProtection="1">
      <alignment wrapText="1"/>
      <protection locked="0"/>
    </xf>
    <xf numFmtId="165" fontId="7" fillId="0" borderId="0" xfId="4" applyNumberFormat="1" applyFont="1" applyAlignment="1" applyProtection="1">
      <alignment wrapText="1"/>
      <protection locked="0"/>
    </xf>
    <xf numFmtId="165" fontId="7" fillId="0" borderId="0" xfId="4" applyNumberFormat="1" applyFont="1" applyBorder="1" applyAlignment="1" applyProtection="1">
      <alignment wrapText="1"/>
      <protection locked="0"/>
    </xf>
    <xf numFmtId="41" fontId="7" fillId="0" borderId="1" xfId="4" applyNumberFormat="1" applyFont="1" applyBorder="1" applyAlignment="1" applyProtection="1">
      <alignment vertical="center" wrapText="1"/>
      <protection locked="0"/>
    </xf>
    <xf numFmtId="0" fontId="11" fillId="0" borderId="0" xfId="2" applyFont="1" applyAlignment="1" applyProtection="1">
      <alignment wrapText="1"/>
      <protection locked="0"/>
    </xf>
    <xf numFmtId="41" fontId="10" fillId="0" borderId="0" xfId="4" applyNumberFormat="1" applyFont="1" applyBorder="1" applyAlignment="1" applyProtection="1">
      <alignment horizontal="right" vertical="center" wrapText="1"/>
      <protection locked="0"/>
    </xf>
    <xf numFmtId="41" fontId="11" fillId="0" borderId="0" xfId="4" applyNumberFormat="1" applyFont="1" applyAlignment="1" applyProtection="1">
      <protection locked="0"/>
    </xf>
    <xf numFmtId="165" fontId="7" fillId="0" borderId="4" xfId="4" applyNumberFormat="1" applyFont="1" applyBorder="1" applyAlignment="1" applyProtection="1">
      <alignment wrapText="1"/>
      <protection locked="0"/>
    </xf>
    <xf numFmtId="41" fontId="9" fillId="0" borderId="0" xfId="4" applyNumberFormat="1" applyFont="1" applyAlignment="1" applyProtection="1">
      <alignment horizontal="right" vertical="top" wrapText="1"/>
      <protection locked="0"/>
    </xf>
    <xf numFmtId="165" fontId="7" fillId="0" borderId="0" xfId="4" applyNumberFormat="1" applyFont="1" applyFill="1" applyBorder="1" applyAlignment="1" applyProtection="1">
      <alignment horizontal="right" vertical="center" wrapText="1"/>
    </xf>
    <xf numFmtId="165" fontId="8" fillId="0" borderId="0" xfId="4" applyNumberFormat="1" applyFont="1" applyAlignment="1" applyProtection="1">
      <alignment horizontal="right" vertical="center" wrapText="1"/>
      <protection locked="0"/>
    </xf>
    <xf numFmtId="165" fontId="7" fillId="0" borderId="0" xfId="4" applyNumberFormat="1" applyFont="1" applyBorder="1" applyAlignment="1" applyProtection="1">
      <alignment horizontal="right" vertical="center" wrapText="1"/>
      <protection locked="0"/>
    </xf>
    <xf numFmtId="165" fontId="8" fillId="0" borderId="0" xfId="4" applyNumberFormat="1" applyFont="1" applyBorder="1" applyAlignment="1" applyProtection="1">
      <alignment horizontal="right" vertical="center" wrapText="1"/>
      <protection locked="0"/>
    </xf>
    <xf numFmtId="41" fontId="7" fillId="0" borderId="0" xfId="4" applyNumberFormat="1" applyFont="1" applyBorder="1" applyAlignment="1" applyProtection="1">
      <alignment horizontal="right" vertical="center" wrapText="1"/>
      <protection locked="0"/>
    </xf>
    <xf numFmtId="0" fontId="8" fillId="0" borderId="0" xfId="2" applyFont="1" applyAlignment="1" applyProtection="1">
      <alignment horizontal="left" wrapText="1"/>
      <protection locked="0"/>
    </xf>
    <xf numFmtId="165" fontId="7" fillId="2" borderId="1" xfId="4" applyNumberFormat="1" applyFont="1" applyFill="1" applyBorder="1" applyAlignment="1" applyProtection="1">
      <alignment vertical="center" wrapText="1"/>
    </xf>
    <xf numFmtId="41" fontId="10" fillId="0" borderId="0" xfId="4" applyNumberFormat="1" applyFont="1" applyAlignment="1" applyProtection="1">
      <alignment horizontal="right" vertical="center" wrapText="1"/>
      <protection locked="0"/>
    </xf>
    <xf numFmtId="41" fontId="8" fillId="0" borderId="0" xfId="4" applyNumberFormat="1" applyFont="1" applyAlignment="1" applyProtection="1">
      <alignment wrapText="1"/>
      <protection locked="0"/>
    </xf>
    <xf numFmtId="165" fontId="7" fillId="0" borderId="0" xfId="4" applyNumberFormat="1" applyFont="1" applyAlignment="1" applyProtection="1">
      <alignment vertical="center" wrapText="1"/>
      <protection locked="0"/>
    </xf>
    <xf numFmtId="165" fontId="7" fillId="0" borderId="3" xfId="4" applyNumberFormat="1" applyFont="1" applyBorder="1" applyAlignment="1" applyProtection="1">
      <alignment vertical="center" wrapText="1"/>
      <protection locked="0"/>
    </xf>
    <xf numFmtId="41" fontId="7" fillId="0" borderId="0" xfId="4" applyNumberFormat="1" applyFont="1" applyAlignment="1" applyProtection="1">
      <alignment horizontal="center" vertical="center" wrapText="1"/>
      <protection locked="0"/>
    </xf>
    <xf numFmtId="0" fontId="12" fillId="0" borderId="0" xfId="2" applyFont="1" applyAlignment="1" applyProtection="1">
      <alignment horizontal="center" vertical="center"/>
      <protection locked="0"/>
    </xf>
    <xf numFmtId="0" fontId="5" fillId="0" borderId="0" xfId="2" applyFont="1" applyAlignment="1" applyProtection="1">
      <alignment wrapText="1"/>
      <protection locked="0"/>
    </xf>
    <xf numFmtId="0" fontId="18" fillId="0" borderId="0" xfId="2" applyFont="1" applyAlignment="1" applyProtection="1">
      <alignment horizontal="center" vertical="center" wrapText="1"/>
      <protection locked="0"/>
    </xf>
    <xf numFmtId="0" fontId="6" fillId="3" borderId="0" xfId="2" applyFont="1" applyFill="1" applyProtection="1">
      <protection locked="0"/>
    </xf>
    <xf numFmtId="0" fontId="15" fillId="3" borderId="0" xfId="2" applyFont="1" applyFill="1" applyProtection="1">
      <protection locked="0"/>
    </xf>
    <xf numFmtId="41" fontId="15" fillId="3" borderId="0" xfId="4" applyNumberFormat="1" applyFont="1" applyFill="1" applyBorder="1" applyAlignment="1" applyProtection="1">
      <protection locked="0"/>
    </xf>
    <xf numFmtId="0" fontId="2" fillId="0" borderId="0" xfId="0" applyFont="1"/>
    <xf numFmtId="0" fontId="0" fillId="0" borderId="0" xfId="0" applyAlignment="1">
      <alignment horizontal="center"/>
    </xf>
    <xf numFmtId="44" fontId="0" fillId="0" borderId="0" xfId="0" applyNumberFormat="1"/>
    <xf numFmtId="0" fontId="27" fillId="0" borderId="0" xfId="0" applyFont="1"/>
    <xf numFmtId="0" fontId="2" fillId="0" borderId="0" xfId="0" applyFont="1" applyAlignment="1">
      <alignment horizontal="center"/>
    </xf>
    <xf numFmtId="0" fontId="27" fillId="0" borderId="0" xfId="0" applyFont="1" applyAlignment="1">
      <alignment horizontal="center"/>
    </xf>
    <xf numFmtId="44" fontId="0" fillId="0" borderId="0" xfId="1" applyFont="1" applyAlignment="1">
      <alignment horizontal="center"/>
    </xf>
    <xf numFmtId="44" fontId="0" fillId="0" borderId="0" xfId="0" applyNumberFormat="1" applyAlignment="1">
      <alignment horizontal="center"/>
    </xf>
    <xf numFmtId="49" fontId="0" fillId="0" borderId="0" xfId="0" applyNumberFormat="1"/>
    <xf numFmtId="44" fontId="0" fillId="4" borderId="0" xfId="1" applyFont="1" applyFill="1" applyAlignment="1">
      <alignment horizontal="center"/>
    </xf>
    <xf numFmtId="44" fontId="0" fillId="4" borderId="0" xfId="0" applyNumberFormat="1" applyFill="1"/>
    <xf numFmtId="44" fontId="0" fillId="5" borderId="0" xfId="1" applyFont="1" applyFill="1" applyAlignment="1">
      <alignment horizontal="center"/>
    </xf>
    <xf numFmtId="164" fontId="0" fillId="5" borderId="0" xfId="0" applyNumberFormat="1" applyFill="1"/>
    <xf numFmtId="44" fontId="0" fillId="0" borderId="0" xfId="1" applyFont="1" applyFill="1" applyAlignment="1">
      <alignment horizontal="center"/>
    </xf>
    <xf numFmtId="44" fontId="2" fillId="0" borderId="0" xfId="1" applyFont="1" applyAlignment="1">
      <alignment horizontal="center"/>
    </xf>
    <xf numFmtId="44" fontId="2" fillId="0" borderId="0" xfId="0" applyNumberFormat="1" applyFont="1" applyAlignment="1">
      <alignment horizontal="center"/>
    </xf>
    <xf numFmtId="44" fontId="2" fillId="4" borderId="0" xfId="1" applyFont="1" applyFill="1" applyAlignment="1">
      <alignment horizontal="center"/>
    </xf>
    <xf numFmtId="14" fontId="2" fillId="0" borderId="0" xfId="0" applyNumberFormat="1" applyFont="1"/>
    <xf numFmtId="41" fontId="7" fillId="0" borderId="15" xfId="4" applyNumberFormat="1" applyFont="1" applyBorder="1" applyAlignment="1" applyProtection="1">
      <alignment vertical="center" wrapText="1"/>
      <protection locked="0"/>
    </xf>
    <xf numFmtId="165" fontId="7" fillId="2" borderId="15" xfId="4" applyNumberFormat="1" applyFont="1" applyFill="1" applyBorder="1" applyAlignment="1" applyProtection="1">
      <alignment wrapText="1"/>
    </xf>
    <xf numFmtId="165" fontId="12" fillId="0" borderId="15" xfId="4" applyNumberFormat="1" applyFont="1" applyBorder="1" applyAlignment="1" applyProtection="1">
      <alignment horizontal="right" wrapText="1"/>
      <protection locked="0"/>
    </xf>
    <xf numFmtId="165" fontId="12" fillId="2" borderId="15" xfId="4" applyNumberFormat="1" applyFont="1" applyFill="1" applyBorder="1" applyAlignment="1" applyProtection="1">
      <alignment wrapText="1"/>
    </xf>
    <xf numFmtId="165" fontId="12" fillId="0" borderId="15" xfId="4" applyNumberFormat="1" applyFont="1" applyBorder="1" applyAlignment="1" applyProtection="1">
      <alignment wrapText="1"/>
      <protection locked="0"/>
    </xf>
    <xf numFmtId="41" fontId="12" fillId="0" borderId="15" xfId="4" applyNumberFormat="1" applyFont="1" applyBorder="1" applyAlignment="1" applyProtection="1">
      <alignment horizontal="right" wrapText="1"/>
      <protection locked="0"/>
    </xf>
    <xf numFmtId="165" fontId="7" fillId="0" borderId="15" xfId="4" applyNumberFormat="1" applyFont="1" applyBorder="1" applyAlignment="1" applyProtection="1">
      <alignment wrapText="1"/>
      <protection locked="0"/>
    </xf>
    <xf numFmtId="165" fontId="7" fillId="2" borderId="15" xfId="4" applyNumberFormat="1" applyFont="1" applyFill="1" applyBorder="1" applyAlignment="1" applyProtection="1">
      <alignment vertical="center" wrapText="1"/>
    </xf>
    <xf numFmtId="165" fontId="7" fillId="0" borderId="15" xfId="4" applyNumberFormat="1" applyFont="1" applyBorder="1" applyAlignment="1" applyProtection="1">
      <alignment vertical="center" wrapText="1"/>
      <protection locked="0"/>
    </xf>
    <xf numFmtId="41" fontId="12" fillId="0" borderId="0" xfId="4" applyNumberFormat="1" applyFont="1" applyBorder="1" applyAlignment="1" applyProtection="1">
      <protection locked="0"/>
    </xf>
    <xf numFmtId="165" fontId="12" fillId="0" borderId="0" xfId="4" applyNumberFormat="1" applyFont="1" applyBorder="1" applyAlignment="1" applyProtection="1">
      <protection locked="0"/>
    </xf>
    <xf numFmtId="41" fontId="12" fillId="0" borderId="19" xfId="4" applyNumberFormat="1" applyFont="1" applyBorder="1" applyAlignment="1" applyProtection="1">
      <alignment horizontal="right" wrapText="1"/>
      <protection locked="0"/>
    </xf>
    <xf numFmtId="165" fontId="12" fillId="0" borderId="19" xfId="4" applyNumberFormat="1" applyFont="1" applyBorder="1" applyAlignment="1" applyProtection="1">
      <alignment horizontal="right" wrapText="1"/>
      <protection locked="0"/>
    </xf>
    <xf numFmtId="165" fontId="12" fillId="0" borderId="19" xfId="4" applyNumberFormat="1" applyFont="1" applyBorder="1" applyAlignment="1" applyProtection="1">
      <alignment wrapText="1"/>
      <protection locked="0"/>
    </xf>
    <xf numFmtId="165" fontId="7" fillId="2" borderId="16" xfId="4" applyNumberFormat="1" applyFont="1" applyFill="1" applyBorder="1" applyAlignment="1" applyProtection="1">
      <alignment wrapText="1"/>
    </xf>
    <xf numFmtId="41" fontId="7" fillId="2" borderId="20" xfId="4" applyNumberFormat="1" applyFont="1" applyFill="1" applyBorder="1" applyAlignment="1" applyProtection="1">
      <alignment wrapText="1"/>
    </xf>
    <xf numFmtId="165" fontId="7" fillId="2" borderId="20" xfId="4" applyNumberFormat="1" applyFont="1" applyFill="1" applyBorder="1" applyAlignment="1" applyProtection="1">
      <alignment wrapText="1"/>
    </xf>
    <xf numFmtId="41" fontId="12" fillId="2" borderId="20" xfId="4" applyNumberFormat="1" applyFont="1" applyFill="1" applyBorder="1" applyAlignment="1" applyProtection="1">
      <alignment horizontal="center" wrapText="1"/>
    </xf>
    <xf numFmtId="41" fontId="12" fillId="2" borderId="20" xfId="4" applyNumberFormat="1" applyFont="1" applyFill="1" applyBorder="1" applyAlignment="1" applyProtection="1">
      <alignment horizontal="right" wrapText="1"/>
    </xf>
    <xf numFmtId="165" fontId="12" fillId="2" borderId="20" xfId="4" applyNumberFormat="1" applyFont="1" applyFill="1" applyBorder="1" applyAlignment="1" applyProtection="1">
      <alignment horizontal="right" wrapText="1"/>
    </xf>
    <xf numFmtId="165" fontId="12" fillId="2" borderId="20" xfId="4" applyNumberFormat="1" applyFont="1" applyFill="1" applyBorder="1" applyAlignment="1" applyProtection="1">
      <alignment wrapText="1"/>
    </xf>
    <xf numFmtId="165" fontId="7" fillId="2" borderId="20" xfId="4" applyNumberFormat="1" applyFont="1" applyFill="1" applyBorder="1" applyAlignment="1" applyProtection="1">
      <alignment vertical="center" wrapText="1"/>
    </xf>
    <xf numFmtId="41" fontId="7" fillId="2" borderId="20" xfId="4" applyNumberFormat="1" applyFont="1" applyFill="1" applyBorder="1" applyAlignment="1" applyProtection="1">
      <alignment vertical="center" wrapText="1"/>
    </xf>
    <xf numFmtId="44" fontId="3" fillId="0" borderId="0" xfId="2" applyNumberFormat="1"/>
    <xf numFmtId="0" fontId="0" fillId="0" borderId="0" xfId="0" applyAlignment="1">
      <alignment wrapText="1"/>
    </xf>
    <xf numFmtId="0" fontId="2" fillId="0" borderId="0" xfId="0" applyFont="1" applyAlignment="1">
      <alignment wrapText="1"/>
    </xf>
    <xf numFmtId="0" fontId="0" fillId="0" borderId="0" xfId="0" quotePrefix="1" applyAlignment="1">
      <alignment wrapText="1"/>
    </xf>
    <xf numFmtId="0" fontId="3" fillId="0" borderId="0" xfId="2" applyProtection="1">
      <protection locked="0"/>
    </xf>
    <xf numFmtId="41" fontId="3" fillId="0" borderId="0" xfId="4" applyNumberFormat="1" applyFont="1" applyProtection="1">
      <protection locked="0"/>
    </xf>
    <xf numFmtId="0" fontId="3" fillId="0" borderId="8" xfId="2" applyBorder="1" applyProtection="1">
      <protection locked="0"/>
    </xf>
    <xf numFmtId="0" fontId="3" fillId="3" borderId="0" xfId="2" applyFill="1" applyProtection="1">
      <protection locked="0"/>
    </xf>
    <xf numFmtId="0" fontId="3" fillId="3" borderId="0" xfId="2" applyFill="1" applyAlignment="1" applyProtection="1">
      <alignment vertical="center"/>
      <protection locked="0"/>
    </xf>
    <xf numFmtId="0" fontId="3" fillId="0" borderId="0" xfId="2" applyAlignment="1" applyProtection="1">
      <alignment vertical="center"/>
      <protection locked="0"/>
    </xf>
    <xf numFmtId="0" fontId="3" fillId="0" borderId="0" xfId="2" applyAlignment="1">
      <alignment vertical="top" wrapText="1"/>
    </xf>
    <xf numFmtId="0" fontId="2" fillId="0" borderId="0" xfId="0" applyFont="1" applyAlignment="1">
      <alignment horizontal="center"/>
    </xf>
    <xf numFmtId="0" fontId="20" fillId="0" borderId="9" xfId="2" applyFont="1" applyBorder="1" applyAlignment="1" applyProtection="1">
      <alignment vertical="top" wrapText="1"/>
      <protection locked="0"/>
    </xf>
    <xf numFmtId="0" fontId="22" fillId="0" borderId="9" xfId="2" applyFont="1" applyBorder="1" applyAlignment="1" applyProtection="1">
      <alignment vertical="top" wrapText="1"/>
      <protection locked="0"/>
    </xf>
    <xf numFmtId="0" fontId="8" fillId="0" borderId="0" xfId="2" applyFont="1" applyAlignment="1" applyProtection="1">
      <alignment horizontal="center" vertical="top" wrapText="1"/>
      <protection locked="0"/>
    </xf>
    <xf numFmtId="41" fontId="3" fillId="0" borderId="0" xfId="4" applyNumberFormat="1" applyFont="1" applyAlignment="1" applyProtection="1">
      <protection locked="0"/>
    </xf>
    <xf numFmtId="0" fontId="26" fillId="0" borderId="10" xfId="2" applyFont="1" applyBorder="1" applyAlignment="1" applyProtection="1">
      <alignment horizontal="left" wrapText="1"/>
      <protection locked="0"/>
    </xf>
    <xf numFmtId="41" fontId="8" fillId="0" borderId="1" xfId="4" applyNumberFormat="1" applyFont="1" applyBorder="1" applyAlignment="1" applyProtection="1">
      <alignment horizontal="left" vertical="top" wrapText="1"/>
      <protection locked="0"/>
    </xf>
    <xf numFmtId="0" fontId="8" fillId="0" borderId="0" xfId="2" applyFont="1" applyAlignment="1" applyProtection="1">
      <alignment vertical="top" wrapText="1"/>
      <protection locked="0"/>
    </xf>
    <xf numFmtId="41" fontId="18" fillId="0" borderId="0" xfId="4" applyNumberFormat="1" applyFont="1" applyBorder="1" applyAlignment="1" applyProtection="1">
      <alignment horizontal="left" wrapText="1"/>
      <protection locked="0"/>
    </xf>
    <xf numFmtId="41" fontId="7" fillId="0" borderId="10" xfId="4" applyNumberFormat="1" applyFont="1" applyBorder="1" applyAlignment="1" applyProtection="1">
      <alignment horizontal="right" vertical="top" wrapText="1"/>
      <protection locked="0"/>
    </xf>
    <xf numFmtId="41" fontId="13" fillId="0" borderId="8" xfId="4" applyNumberFormat="1" applyFont="1" applyBorder="1" applyAlignment="1" applyProtection="1">
      <alignment horizontal="right" vertical="center" wrapText="1"/>
      <protection locked="0"/>
    </xf>
    <xf numFmtId="0" fontId="11" fillId="0" borderId="0" xfId="2" applyFont="1" applyAlignment="1" applyProtection="1">
      <alignment horizontal="right" wrapText="1"/>
      <protection locked="0"/>
    </xf>
    <xf numFmtId="41" fontId="3" fillId="0" borderId="0" xfId="4" applyNumberFormat="1" applyFont="1" applyBorder="1" applyAlignment="1" applyProtection="1">
      <protection locked="0"/>
    </xf>
    <xf numFmtId="0" fontId="3" fillId="0" borderId="0" xfId="2" applyProtection="1">
      <protection locked="0"/>
    </xf>
    <xf numFmtId="41" fontId="8" fillId="0" borderId="11" xfId="4" applyNumberFormat="1" applyFont="1" applyBorder="1" applyAlignment="1" applyProtection="1">
      <alignment horizontal="left" vertical="top" wrapText="1"/>
      <protection locked="0"/>
    </xf>
    <xf numFmtId="41" fontId="8" fillId="0" borderId="7" xfId="4" applyNumberFormat="1" applyFont="1" applyBorder="1" applyAlignment="1" applyProtection="1">
      <alignment horizontal="left" vertical="top" wrapText="1"/>
      <protection locked="0"/>
    </xf>
    <xf numFmtId="41" fontId="8" fillId="0" borderId="12" xfId="4" applyNumberFormat="1" applyFont="1" applyBorder="1" applyAlignment="1" applyProtection="1">
      <alignment horizontal="left" vertical="top" wrapText="1"/>
      <protection locked="0"/>
    </xf>
    <xf numFmtId="0" fontId="11" fillId="0" borderId="0" xfId="2" applyFont="1" applyAlignment="1" applyProtection="1">
      <alignment vertical="top" wrapText="1"/>
      <protection locked="0"/>
    </xf>
    <xf numFmtId="0" fontId="6" fillId="0" borderId="15" xfId="2" applyFont="1" applyBorder="1" applyAlignment="1" applyProtection="1">
      <alignment horizontal="center" vertical="center" wrapText="1"/>
      <protection locked="0"/>
    </xf>
    <xf numFmtId="0" fontId="6" fillId="0" borderId="19" xfId="2" applyFont="1" applyBorder="1" applyAlignment="1" applyProtection="1">
      <alignment horizontal="center" vertical="center" wrapText="1"/>
      <protection locked="0"/>
    </xf>
    <xf numFmtId="0" fontId="6" fillId="0" borderId="16" xfId="2" applyFont="1" applyBorder="1" applyAlignment="1" applyProtection="1">
      <alignment horizontal="center" vertical="center" wrapText="1"/>
      <protection locked="0"/>
    </xf>
    <xf numFmtId="0" fontId="12" fillId="0" borderId="17" xfId="2" applyFont="1" applyBorder="1" applyAlignment="1" applyProtection="1">
      <alignment horizontal="left" vertical="top" wrapText="1"/>
      <protection locked="0"/>
    </xf>
    <xf numFmtId="0" fontId="12" fillId="0" borderId="18" xfId="2" applyFont="1" applyBorder="1" applyAlignment="1" applyProtection="1">
      <alignment horizontal="left" vertical="top" wrapText="1"/>
      <protection locked="0"/>
    </xf>
    <xf numFmtId="0" fontId="12" fillId="0" borderId="17" xfId="2" applyFont="1" applyBorder="1" applyAlignment="1" applyProtection="1">
      <alignment horizontal="left" vertical="top"/>
      <protection locked="0"/>
    </xf>
    <xf numFmtId="0" fontId="12" fillId="0" borderId="10" xfId="2" applyFont="1" applyBorder="1" applyAlignment="1" applyProtection="1">
      <alignment horizontal="left" vertical="top"/>
      <protection locked="0"/>
    </xf>
    <xf numFmtId="0" fontId="3" fillId="0" borderId="17" xfId="2" applyBorder="1" applyProtection="1">
      <protection locked="0"/>
    </xf>
    <xf numFmtId="0" fontId="3" fillId="0" borderId="18" xfId="2" applyBorder="1" applyProtection="1">
      <protection locked="0"/>
    </xf>
    <xf numFmtId="0" fontId="3" fillId="0" borderId="17" xfId="2" applyBorder="1" applyAlignment="1" applyProtection="1">
      <alignment horizontal="center" vertical="center"/>
      <protection locked="0"/>
    </xf>
    <xf numFmtId="0" fontId="3" fillId="0" borderId="18" xfId="2" applyBorder="1" applyAlignment="1" applyProtection="1">
      <alignment horizontal="center" vertical="center"/>
      <protection locked="0"/>
    </xf>
    <xf numFmtId="0" fontId="16" fillId="0" borderId="13" xfId="2" applyFont="1" applyBorder="1" applyAlignment="1" applyProtection="1">
      <alignment horizontal="left" vertical="top" wrapText="1"/>
      <protection locked="0"/>
    </xf>
    <xf numFmtId="0" fontId="16" fillId="0" borderId="14" xfId="2" applyFont="1" applyBorder="1" applyAlignment="1" applyProtection="1">
      <alignment horizontal="left" vertical="top" wrapText="1"/>
      <protection locked="0"/>
    </xf>
    <xf numFmtId="0" fontId="16" fillId="0" borderId="13" xfId="2" applyFont="1" applyBorder="1" applyAlignment="1" applyProtection="1">
      <alignment horizontal="left" vertical="top"/>
      <protection locked="0"/>
    </xf>
    <xf numFmtId="0" fontId="16" fillId="0" borderId="8" xfId="2" applyFont="1" applyBorder="1" applyAlignment="1" applyProtection="1">
      <alignment horizontal="left" vertical="top"/>
      <protection locked="0"/>
    </xf>
    <xf numFmtId="0" fontId="21" fillId="0" borderId="0" xfId="2" applyFont="1" applyAlignment="1" applyProtection="1">
      <alignment horizontal="center" vertical="top"/>
      <protection locked="0"/>
    </xf>
    <xf numFmtId="0" fontId="16" fillId="0" borderId="0" xfId="2" applyFont="1" applyAlignment="1" applyProtection="1">
      <alignment horizontal="center" vertical="top"/>
      <protection locked="0"/>
    </xf>
    <xf numFmtId="0" fontId="17" fillId="0" borderId="13" xfId="2" applyFont="1" applyBorder="1" applyAlignment="1" applyProtection="1">
      <alignment horizontal="center" vertical="top" wrapText="1"/>
      <protection locked="0"/>
    </xf>
    <xf numFmtId="0" fontId="17" fillId="0" borderId="14" xfId="2" applyFont="1" applyBorder="1" applyAlignment="1" applyProtection="1">
      <alignment horizontal="center" vertical="top" wrapText="1"/>
      <protection locked="0"/>
    </xf>
    <xf numFmtId="0" fontId="5" fillId="0" borderId="15" xfId="2" applyFont="1" applyBorder="1" applyAlignment="1" applyProtection="1">
      <alignment horizontal="center" vertical="center" wrapText="1"/>
      <protection locked="0"/>
    </xf>
    <xf numFmtId="0" fontId="5" fillId="0" borderId="16" xfId="2" applyFont="1" applyBorder="1" applyAlignment="1" applyProtection="1">
      <alignment horizontal="center" vertical="center" wrapText="1"/>
      <protection locked="0"/>
    </xf>
    <xf numFmtId="0" fontId="5" fillId="0" borderId="13" xfId="2" applyFont="1" applyBorder="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17" xfId="2" applyFont="1" applyBorder="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25" fillId="0" borderId="11" xfId="2" applyFont="1" applyBorder="1" applyAlignment="1">
      <alignment vertical="top" wrapText="1"/>
    </xf>
    <xf numFmtId="0" fontId="25" fillId="0" borderId="7" xfId="2" applyFont="1" applyBorder="1" applyAlignment="1">
      <alignment vertical="top" wrapText="1"/>
    </xf>
    <xf numFmtId="0" fontId="4" fillId="0" borderId="0" xfId="2" applyFont="1" applyAlignment="1">
      <alignment horizontal="center" vertical="center"/>
    </xf>
    <xf numFmtId="0" fontId="3" fillId="0" borderId="1" xfId="2" applyBorder="1" applyAlignment="1">
      <alignment horizontal="center"/>
    </xf>
    <xf numFmtId="0" fontId="4" fillId="0" borderId="1" xfId="2" applyFont="1" applyBorder="1" applyAlignment="1">
      <alignment horizontal="center" vertical="top"/>
    </xf>
    <xf numFmtId="0" fontId="4" fillId="0" borderId="10" xfId="2" applyFont="1" applyBorder="1" applyAlignment="1">
      <alignment horizontal="center" vertical="center"/>
    </xf>
    <xf numFmtId="0" fontId="3" fillId="0" borderId="11" xfId="2" applyBorder="1"/>
    <xf numFmtId="0" fontId="3" fillId="0" borderId="7" xfId="2" applyBorder="1"/>
  </cellXfs>
  <cellStyles count="5">
    <cellStyle name="Comma 2" xfId="3" xr:uid="{E43BF5E7-0A80-48BD-B655-613317F9B75B}"/>
    <cellStyle name="Comma 3" xfId="4" xr:uid="{F5A971FF-6604-4857-AFA3-A6417B817F23}"/>
    <cellStyle name="Currency" xfId="1" builtinId="4"/>
    <cellStyle name="Normal" xfId="0" builtinId="0"/>
    <cellStyle name="Normal 2" xfId="2" xr:uid="{19BBEBEE-C3EB-4D23-A300-DC6190B62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466725</xdr:colOff>
      <xdr:row>24</xdr:row>
      <xdr:rowOff>0</xdr:rowOff>
    </xdr:from>
    <xdr:to>
      <xdr:col>6</xdr:col>
      <xdr:colOff>95250</xdr:colOff>
      <xdr:row>24</xdr:row>
      <xdr:rowOff>0</xdr:rowOff>
    </xdr:to>
    <xdr:sp macro="" textlink="">
      <xdr:nvSpPr>
        <xdr:cNvPr id="2" name="Rectangle 3">
          <a:extLst>
            <a:ext uri="{FF2B5EF4-FFF2-40B4-BE49-F238E27FC236}">
              <a16:creationId xmlns:a16="http://schemas.microsoft.com/office/drawing/2014/main" id="{5602086E-CB12-449D-9731-4DE02EA9FAC4}"/>
            </a:ext>
          </a:extLst>
        </xdr:cNvPr>
        <xdr:cNvSpPr>
          <a:spLocks noChangeArrowheads="1"/>
        </xdr:cNvSpPr>
      </xdr:nvSpPr>
      <xdr:spPr bwMode="auto">
        <a:xfrm>
          <a:off x="4124325" y="3886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466725</xdr:colOff>
      <xdr:row>8</xdr:row>
      <xdr:rowOff>133350</xdr:rowOff>
    </xdr:from>
    <xdr:to>
      <xdr:col>6</xdr:col>
      <xdr:colOff>95250</xdr:colOff>
      <xdr:row>8</xdr:row>
      <xdr:rowOff>228600</xdr:rowOff>
    </xdr:to>
    <xdr:sp macro="" textlink="">
      <xdr:nvSpPr>
        <xdr:cNvPr id="3" name="Rectangle 4">
          <a:extLst>
            <a:ext uri="{FF2B5EF4-FFF2-40B4-BE49-F238E27FC236}">
              <a16:creationId xmlns:a16="http://schemas.microsoft.com/office/drawing/2014/main" id="{7D4E0989-8E19-450B-9C83-F4F455B43D99}"/>
            </a:ext>
          </a:extLst>
        </xdr:cNvPr>
        <xdr:cNvSpPr>
          <a:spLocks noChangeArrowheads="1"/>
        </xdr:cNvSpPr>
      </xdr:nvSpPr>
      <xdr:spPr bwMode="auto">
        <a:xfrm>
          <a:off x="4124325" y="1428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285750</xdr:colOff>
      <xdr:row>53</xdr:row>
      <xdr:rowOff>190500</xdr:rowOff>
    </xdr:from>
    <xdr:to>
      <xdr:col>8</xdr:col>
      <xdr:colOff>104775</xdr:colOff>
      <xdr:row>53</xdr:row>
      <xdr:rowOff>285750</xdr:rowOff>
    </xdr:to>
    <xdr:sp macro="" textlink="">
      <xdr:nvSpPr>
        <xdr:cNvPr id="4" name="Rectangle 8">
          <a:extLst>
            <a:ext uri="{FF2B5EF4-FFF2-40B4-BE49-F238E27FC236}">
              <a16:creationId xmlns:a16="http://schemas.microsoft.com/office/drawing/2014/main" id="{E5E27091-878A-4214-A614-6482A5DD1DDC}"/>
            </a:ext>
          </a:extLst>
        </xdr:cNvPr>
        <xdr:cNvSpPr>
          <a:spLocks noChangeArrowheads="1"/>
        </xdr:cNvSpPr>
      </xdr:nvSpPr>
      <xdr:spPr bwMode="auto">
        <a:xfrm>
          <a:off x="5162550" y="8743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285750</xdr:colOff>
      <xdr:row>60</xdr:row>
      <xdr:rowOff>190500</xdr:rowOff>
    </xdr:from>
    <xdr:to>
      <xdr:col>8</xdr:col>
      <xdr:colOff>104775</xdr:colOff>
      <xdr:row>60</xdr:row>
      <xdr:rowOff>285750</xdr:rowOff>
    </xdr:to>
    <xdr:sp macro="" textlink="">
      <xdr:nvSpPr>
        <xdr:cNvPr id="5" name="Rectangle 10">
          <a:extLst>
            <a:ext uri="{FF2B5EF4-FFF2-40B4-BE49-F238E27FC236}">
              <a16:creationId xmlns:a16="http://schemas.microsoft.com/office/drawing/2014/main" id="{2D29ECC4-AF85-4154-A676-78DB09D8BED4}"/>
            </a:ext>
          </a:extLst>
        </xdr:cNvPr>
        <xdr:cNvSpPr>
          <a:spLocks noChangeArrowheads="1"/>
        </xdr:cNvSpPr>
      </xdr:nvSpPr>
      <xdr:spPr bwMode="auto">
        <a:xfrm>
          <a:off x="5162550" y="987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466725</xdr:colOff>
      <xdr:row>27</xdr:row>
      <xdr:rowOff>0</xdr:rowOff>
    </xdr:from>
    <xdr:to>
      <xdr:col>6</xdr:col>
      <xdr:colOff>95250</xdr:colOff>
      <xdr:row>27</xdr:row>
      <xdr:rowOff>0</xdr:rowOff>
    </xdr:to>
    <xdr:sp macro="" textlink="">
      <xdr:nvSpPr>
        <xdr:cNvPr id="6" name="Rectangle 13">
          <a:extLst>
            <a:ext uri="{FF2B5EF4-FFF2-40B4-BE49-F238E27FC236}">
              <a16:creationId xmlns:a16="http://schemas.microsoft.com/office/drawing/2014/main" id="{9E67137B-944C-42A3-9C55-38C910D8264F}"/>
            </a:ext>
          </a:extLst>
        </xdr:cNvPr>
        <xdr:cNvSpPr>
          <a:spLocks noChangeArrowheads="1"/>
        </xdr:cNvSpPr>
      </xdr:nvSpPr>
      <xdr:spPr bwMode="auto">
        <a:xfrm>
          <a:off x="4124325" y="4371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466725</xdr:colOff>
      <xdr:row>8</xdr:row>
      <xdr:rowOff>133350</xdr:rowOff>
    </xdr:from>
    <xdr:to>
      <xdr:col>6</xdr:col>
      <xdr:colOff>95250</xdr:colOff>
      <xdr:row>8</xdr:row>
      <xdr:rowOff>228600</xdr:rowOff>
    </xdr:to>
    <xdr:sp macro="" textlink="">
      <xdr:nvSpPr>
        <xdr:cNvPr id="7" name="Rectangle 14">
          <a:extLst>
            <a:ext uri="{FF2B5EF4-FFF2-40B4-BE49-F238E27FC236}">
              <a16:creationId xmlns:a16="http://schemas.microsoft.com/office/drawing/2014/main" id="{2FD79523-B40F-464C-9F06-3A99F0E82405}"/>
            </a:ext>
          </a:extLst>
        </xdr:cNvPr>
        <xdr:cNvSpPr>
          <a:spLocks noChangeArrowheads="1"/>
        </xdr:cNvSpPr>
      </xdr:nvSpPr>
      <xdr:spPr bwMode="auto">
        <a:xfrm>
          <a:off x="4124325" y="1428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0</xdr:row>
      <xdr:rowOff>0</xdr:rowOff>
    </xdr:from>
    <xdr:ext cx="2095500" cy="431800"/>
    <xdr:pic>
      <xdr:nvPicPr>
        <xdr:cNvPr id="8" name="Picture 1">
          <a:extLst>
            <a:ext uri="{FF2B5EF4-FFF2-40B4-BE49-F238E27FC236}">
              <a16:creationId xmlns:a16="http://schemas.microsoft.com/office/drawing/2014/main" id="{6398AAD6-F553-44F4-8014-0D758DF99D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AE7D-A4C8-40FC-9F4F-35A9A094857C}">
  <dimension ref="A1:A85"/>
  <sheetViews>
    <sheetView zoomScale="115" zoomScaleNormal="115" workbookViewId="0">
      <selection activeCell="A3" sqref="A3"/>
    </sheetView>
  </sheetViews>
  <sheetFormatPr defaultRowHeight="14.4" x14ac:dyDescent="0.3"/>
  <cols>
    <col min="1" max="1" width="131.44140625" style="139" customWidth="1"/>
  </cols>
  <sheetData>
    <row r="1" spans="1:1" x14ac:dyDescent="0.3">
      <c r="A1" s="140" t="s">
        <v>0</v>
      </c>
    </row>
    <row r="3" spans="1:1" x14ac:dyDescent="0.3">
      <c r="A3" s="139" t="s">
        <v>1</v>
      </c>
    </row>
    <row r="4" spans="1:1" ht="43.2" x14ac:dyDescent="0.3">
      <c r="A4" s="139" t="s">
        <v>2</v>
      </c>
    </row>
    <row r="6" spans="1:1" x14ac:dyDescent="0.3">
      <c r="A6" s="139" t="s">
        <v>3</v>
      </c>
    </row>
    <row r="7" spans="1:1" ht="28.8" x14ac:dyDescent="0.3">
      <c r="A7" s="141" t="s">
        <v>4</v>
      </c>
    </row>
    <row r="8" spans="1:1" ht="28.8" x14ac:dyDescent="0.3">
      <c r="A8" s="141" t="s">
        <v>5</v>
      </c>
    </row>
    <row r="9" spans="1:1" x14ac:dyDescent="0.3">
      <c r="A9" s="141" t="s">
        <v>6</v>
      </c>
    </row>
    <row r="10" spans="1:1" x14ac:dyDescent="0.3">
      <c r="A10" s="141" t="s">
        <v>7</v>
      </c>
    </row>
    <row r="11" spans="1:1" ht="28.8" x14ac:dyDescent="0.3">
      <c r="A11" s="141" t="s">
        <v>8</v>
      </c>
    </row>
    <row r="13" spans="1:1" ht="28.8" x14ac:dyDescent="0.3">
      <c r="A13" s="139" t="s">
        <v>9</v>
      </c>
    </row>
    <row r="15" spans="1:1" ht="43.2" x14ac:dyDescent="0.3">
      <c r="A15" s="139" t="s">
        <v>10</v>
      </c>
    </row>
    <row r="17" spans="1:1" x14ac:dyDescent="0.3">
      <c r="A17" s="140" t="s">
        <v>11</v>
      </c>
    </row>
    <row r="19" spans="1:1" x14ac:dyDescent="0.3">
      <c r="A19" s="139" t="s">
        <v>12</v>
      </c>
    </row>
    <row r="21" spans="1:1" x14ac:dyDescent="0.3">
      <c r="A21" s="139" t="s">
        <v>13</v>
      </c>
    </row>
    <row r="22" spans="1:1" x14ac:dyDescent="0.3">
      <c r="A22" s="141" t="s">
        <v>14</v>
      </c>
    </row>
    <row r="23" spans="1:1" x14ac:dyDescent="0.3">
      <c r="A23" s="141" t="s">
        <v>15</v>
      </c>
    </row>
    <row r="24" spans="1:1" ht="28.8" x14ac:dyDescent="0.3">
      <c r="A24" s="141" t="s">
        <v>16</v>
      </c>
    </row>
    <row r="25" spans="1:1" x14ac:dyDescent="0.3">
      <c r="A25" s="141" t="s">
        <v>17</v>
      </c>
    </row>
    <row r="26" spans="1:1" x14ac:dyDescent="0.3">
      <c r="A26" s="141" t="s">
        <v>18</v>
      </c>
    </row>
    <row r="27" spans="1:1" x14ac:dyDescent="0.3">
      <c r="A27" s="141" t="s">
        <v>19</v>
      </c>
    </row>
    <row r="28" spans="1:1" ht="43.2" x14ac:dyDescent="0.3">
      <c r="A28" s="141" t="s">
        <v>20</v>
      </c>
    </row>
    <row r="29" spans="1:1" x14ac:dyDescent="0.3">
      <c r="A29" s="141" t="s">
        <v>21</v>
      </c>
    </row>
    <row r="30" spans="1:1" ht="28.8" x14ac:dyDescent="0.3">
      <c r="A30" s="141" t="s">
        <v>22</v>
      </c>
    </row>
    <row r="31" spans="1:1" x14ac:dyDescent="0.3">
      <c r="A31" s="141" t="s">
        <v>23</v>
      </c>
    </row>
    <row r="32" spans="1:1" ht="43.2" x14ac:dyDescent="0.3">
      <c r="A32" s="141" t="s">
        <v>24</v>
      </c>
    </row>
    <row r="34" spans="1:1" ht="43.2" x14ac:dyDescent="0.3">
      <c r="A34" s="139" t="s">
        <v>25</v>
      </c>
    </row>
    <row r="36" spans="1:1" ht="28.8" x14ac:dyDescent="0.3">
      <c r="A36" s="139" t="s">
        <v>26</v>
      </c>
    </row>
    <row r="38" spans="1:1" x14ac:dyDescent="0.3">
      <c r="A38" s="140" t="s">
        <v>27</v>
      </c>
    </row>
    <row r="40" spans="1:1" ht="43.2" x14ac:dyDescent="0.3">
      <c r="A40" s="139" t="s">
        <v>28</v>
      </c>
    </row>
    <row r="42" spans="1:1" ht="28.8" x14ac:dyDescent="0.3">
      <c r="A42" s="139" t="s">
        <v>29</v>
      </c>
    </row>
    <row r="44" spans="1:1" x14ac:dyDescent="0.3">
      <c r="A44" s="140" t="s">
        <v>30</v>
      </c>
    </row>
    <row r="46" spans="1:1" ht="57.6" x14ac:dyDescent="0.3">
      <c r="A46" s="139" t="s">
        <v>31</v>
      </c>
    </row>
    <row r="48" spans="1:1" ht="43.2" x14ac:dyDescent="0.3">
      <c r="A48" s="139" t="s">
        <v>32</v>
      </c>
    </row>
    <row r="50" spans="1:1" ht="28.8" x14ac:dyDescent="0.3">
      <c r="A50" s="139" t="s">
        <v>33</v>
      </c>
    </row>
    <row r="51" spans="1:1" ht="28.8" x14ac:dyDescent="0.3">
      <c r="A51" s="141" t="s">
        <v>34</v>
      </c>
    </row>
    <row r="52" spans="1:1" ht="28.8" x14ac:dyDescent="0.3">
      <c r="A52" s="141" t="s">
        <v>35</v>
      </c>
    </row>
    <row r="53" spans="1:1" x14ac:dyDescent="0.3">
      <c r="A53" s="141" t="s">
        <v>36</v>
      </c>
    </row>
    <row r="54" spans="1:1" ht="28.8" x14ac:dyDescent="0.3">
      <c r="A54" s="141" t="s">
        <v>37</v>
      </c>
    </row>
    <row r="55" spans="1:1" ht="28.8" x14ac:dyDescent="0.3">
      <c r="A55" s="141" t="s">
        <v>38</v>
      </c>
    </row>
    <row r="56" spans="1:1" x14ac:dyDescent="0.3">
      <c r="A56" s="141" t="s">
        <v>39</v>
      </c>
    </row>
    <row r="57" spans="1:1" x14ac:dyDescent="0.3">
      <c r="A57" s="141" t="s">
        <v>40</v>
      </c>
    </row>
    <row r="58" spans="1:1" x14ac:dyDescent="0.3">
      <c r="A58" s="141" t="s">
        <v>41</v>
      </c>
    </row>
    <row r="59" spans="1:1" x14ac:dyDescent="0.3">
      <c r="A59" s="141" t="s">
        <v>42</v>
      </c>
    </row>
    <row r="60" spans="1:1" x14ac:dyDescent="0.3">
      <c r="A60" s="141" t="s">
        <v>43</v>
      </c>
    </row>
    <row r="62" spans="1:1" ht="43.2" x14ac:dyDescent="0.3">
      <c r="A62" s="139" t="s">
        <v>44</v>
      </c>
    </row>
    <row r="64" spans="1:1" x14ac:dyDescent="0.3">
      <c r="A64" s="140" t="s">
        <v>45</v>
      </c>
    </row>
    <row r="66" spans="1:1" ht="43.2" x14ac:dyDescent="0.3">
      <c r="A66" s="139" t="s">
        <v>46</v>
      </c>
    </row>
    <row r="68" spans="1:1" ht="57.6" x14ac:dyDescent="0.3">
      <c r="A68" s="139" t="s">
        <v>47</v>
      </c>
    </row>
    <row r="70" spans="1:1" x14ac:dyDescent="0.3">
      <c r="A70" s="139" t="s">
        <v>48</v>
      </c>
    </row>
    <row r="72" spans="1:1" ht="28.8" x14ac:dyDescent="0.3">
      <c r="A72" s="139" t="s">
        <v>49</v>
      </c>
    </row>
    <row r="74" spans="1:1" ht="43.2" x14ac:dyDescent="0.3">
      <c r="A74" s="139" t="s">
        <v>50</v>
      </c>
    </row>
    <row r="76" spans="1:1" ht="57.6" x14ac:dyDescent="0.3">
      <c r="A76" s="139" t="s">
        <v>51</v>
      </c>
    </row>
    <row r="78" spans="1:1" x14ac:dyDescent="0.3">
      <c r="A78" s="140" t="s">
        <v>52</v>
      </c>
    </row>
    <row r="79" spans="1:1" ht="43.2" x14ac:dyDescent="0.3">
      <c r="A79" s="139" t="s">
        <v>53</v>
      </c>
    </row>
    <row r="81" spans="1:1" ht="28.8" x14ac:dyDescent="0.3">
      <c r="A81" s="139" t="s">
        <v>54</v>
      </c>
    </row>
    <row r="83" spans="1:1" ht="28.8" x14ac:dyDescent="0.3">
      <c r="A83" s="139" t="s">
        <v>55</v>
      </c>
    </row>
    <row r="85" spans="1:1" x14ac:dyDescent="0.3">
      <c r="A85" s="139"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D2EE-8BC5-43F9-83B4-6B5B420252DF}">
  <dimension ref="A1:K21"/>
  <sheetViews>
    <sheetView workbookViewId="0">
      <selection activeCell="K13" sqref="K13"/>
    </sheetView>
  </sheetViews>
  <sheetFormatPr defaultRowHeight="14.4" x14ac:dyDescent="0.3"/>
  <cols>
    <col min="1" max="1" width="16" style="4" customWidth="1"/>
    <col min="2" max="2" width="64.21875" customWidth="1"/>
    <col min="3" max="3" width="12.21875" style="4" bestFit="1" customWidth="1"/>
    <col min="4" max="4" width="7.5546875" style="105" bestFit="1" customWidth="1"/>
    <col min="5" max="7" width="14.21875" style="99" customWidth="1"/>
    <col min="8" max="8" width="12.5546875" style="6" bestFit="1" customWidth="1"/>
    <col min="9" max="9" width="12.21875" style="1" bestFit="1" customWidth="1"/>
    <col min="10" max="10" width="12.77734375" style="1" bestFit="1" customWidth="1"/>
    <col min="11" max="11" width="15" style="1" bestFit="1" customWidth="1"/>
  </cols>
  <sheetData>
    <row r="1" spans="1:11" x14ac:dyDescent="0.3">
      <c r="A1" s="3" t="s">
        <v>57</v>
      </c>
      <c r="B1" s="109">
        <v>1000</v>
      </c>
      <c r="G1" s="107">
        <f>$B$1+E1-F1</f>
        <v>1000</v>
      </c>
      <c r="H1" s="5" t="s">
        <v>58</v>
      </c>
      <c r="I1" s="2"/>
      <c r="J1" s="2"/>
      <c r="K1" s="2"/>
    </row>
    <row r="2" spans="1:11" x14ac:dyDescent="0.3">
      <c r="A2" s="4" t="s">
        <v>59</v>
      </c>
      <c r="B2" s="1" cm="1">
        <f t="array" ref="B2">LOOKUP(2,1/(G:G&lt;&gt;""),G:G)</f>
        <v>1390</v>
      </c>
      <c r="G2" s="107">
        <f t="shared" ref="G2" si="0">G1+E2-F2</f>
        <v>1000</v>
      </c>
    </row>
    <row r="4" spans="1:11" x14ac:dyDescent="0.3">
      <c r="A4" s="4" t="s">
        <v>60</v>
      </c>
      <c r="B4" t="s">
        <v>61</v>
      </c>
      <c r="C4" s="4" t="s">
        <v>62</v>
      </c>
      <c r="D4" s="105" t="s">
        <v>63</v>
      </c>
      <c r="E4" s="99" t="s">
        <v>64</v>
      </c>
      <c r="F4" s="99" t="s">
        <v>65</v>
      </c>
      <c r="G4" s="99" t="s">
        <v>66</v>
      </c>
      <c r="H4" s="6" t="s">
        <v>67</v>
      </c>
      <c r="I4" s="1" t="s">
        <v>68</v>
      </c>
      <c r="J4" s="1" t="s">
        <v>69</v>
      </c>
      <c r="K4" s="1" t="s">
        <v>70</v>
      </c>
    </row>
    <row r="5" spans="1:11" x14ac:dyDescent="0.3">
      <c r="A5" s="4">
        <v>44197</v>
      </c>
      <c r="B5" t="s">
        <v>71</v>
      </c>
      <c r="C5" s="4">
        <v>44197</v>
      </c>
      <c r="D5" s="105" t="s">
        <v>72</v>
      </c>
      <c r="E5" s="99">
        <v>100</v>
      </c>
      <c r="G5" s="99">
        <f>$B$1+E5-F5</f>
        <v>1100</v>
      </c>
      <c r="H5" s="6">
        <v>1</v>
      </c>
      <c r="J5" s="1" t="s">
        <v>73</v>
      </c>
      <c r="K5" s="1" t="s">
        <v>74</v>
      </c>
    </row>
    <row r="6" spans="1:11" x14ac:dyDescent="0.3">
      <c r="A6" s="4">
        <v>44200</v>
      </c>
      <c r="B6" t="s">
        <v>75</v>
      </c>
      <c r="C6" s="4">
        <v>44200</v>
      </c>
      <c r="D6" s="105" t="s">
        <v>72</v>
      </c>
      <c r="E6" s="99">
        <v>50</v>
      </c>
      <c r="G6" s="99">
        <f>G5+E6-F6</f>
        <v>1150</v>
      </c>
      <c r="H6" s="6">
        <v>1</v>
      </c>
      <c r="J6" s="1" t="s">
        <v>73</v>
      </c>
      <c r="K6" s="1" t="s">
        <v>74</v>
      </c>
    </row>
    <row r="7" spans="1:11" x14ac:dyDescent="0.3">
      <c r="A7" s="4">
        <v>44213</v>
      </c>
      <c r="B7" t="s">
        <v>76</v>
      </c>
      <c r="C7" s="4">
        <v>44213</v>
      </c>
      <c r="D7" s="105" t="s">
        <v>72</v>
      </c>
      <c r="E7" s="99">
        <v>150</v>
      </c>
      <c r="G7" s="99">
        <f t="shared" ref="G7:G21" si="1">G6+E7-F7</f>
        <v>1300</v>
      </c>
      <c r="H7" s="6">
        <v>1</v>
      </c>
      <c r="J7" s="1" t="s">
        <v>77</v>
      </c>
      <c r="K7" s="1" t="s">
        <v>78</v>
      </c>
    </row>
    <row r="8" spans="1:11" x14ac:dyDescent="0.3">
      <c r="A8" s="4">
        <v>44218</v>
      </c>
      <c r="B8" t="s">
        <v>79</v>
      </c>
      <c r="C8" s="4">
        <v>44218</v>
      </c>
      <c r="D8" s="105" t="s">
        <v>72</v>
      </c>
      <c r="E8" s="99">
        <v>200</v>
      </c>
      <c r="G8" s="99">
        <f t="shared" si="1"/>
        <v>1500</v>
      </c>
      <c r="H8" s="6">
        <v>1</v>
      </c>
      <c r="J8" s="1" t="s">
        <v>80</v>
      </c>
      <c r="K8" s="1" t="s">
        <v>74</v>
      </c>
    </row>
    <row r="9" spans="1:11" x14ac:dyDescent="0.3">
      <c r="A9" s="4">
        <v>44229</v>
      </c>
      <c r="B9" t="s">
        <v>81</v>
      </c>
      <c r="C9" s="4">
        <v>44229</v>
      </c>
      <c r="D9" s="105" t="s">
        <v>72</v>
      </c>
      <c r="E9" s="99">
        <v>50</v>
      </c>
      <c r="G9" s="99">
        <f t="shared" si="1"/>
        <v>1550</v>
      </c>
      <c r="H9" s="6">
        <v>1</v>
      </c>
      <c r="J9" s="1" t="s">
        <v>73</v>
      </c>
      <c r="K9" s="1" t="s">
        <v>74</v>
      </c>
    </row>
    <row r="10" spans="1:11" x14ac:dyDescent="0.3">
      <c r="A10" s="4">
        <v>44230</v>
      </c>
      <c r="B10" t="s">
        <v>82</v>
      </c>
      <c r="C10" s="4">
        <v>44230</v>
      </c>
      <c r="D10" s="105" t="s">
        <v>83</v>
      </c>
      <c r="E10" s="99">
        <v>500</v>
      </c>
      <c r="G10" s="99">
        <f t="shared" si="1"/>
        <v>2050</v>
      </c>
      <c r="H10" s="6">
        <v>1</v>
      </c>
      <c r="J10" s="1" t="s">
        <v>73</v>
      </c>
      <c r="K10" s="1" t="s">
        <v>84</v>
      </c>
    </row>
    <row r="11" spans="1:11" x14ac:dyDescent="0.3">
      <c r="A11" s="4">
        <v>44240</v>
      </c>
      <c r="B11" t="s">
        <v>85</v>
      </c>
      <c r="C11" s="4">
        <v>44240</v>
      </c>
      <c r="D11" s="105" t="s">
        <v>72</v>
      </c>
      <c r="E11" s="99">
        <v>20</v>
      </c>
      <c r="G11" s="99">
        <f t="shared" si="1"/>
        <v>2070</v>
      </c>
      <c r="H11" s="6">
        <v>2</v>
      </c>
      <c r="J11" s="1" t="s">
        <v>73</v>
      </c>
      <c r="K11" s="1" t="s">
        <v>74</v>
      </c>
    </row>
    <row r="12" spans="1:11" x14ac:dyDescent="0.3">
      <c r="A12" s="4">
        <v>44256</v>
      </c>
      <c r="B12" t="s">
        <v>86</v>
      </c>
      <c r="C12" s="4">
        <v>44256</v>
      </c>
      <c r="D12" s="105" t="s">
        <v>83</v>
      </c>
      <c r="F12" s="99">
        <v>100</v>
      </c>
      <c r="G12" s="99">
        <f t="shared" si="1"/>
        <v>1970</v>
      </c>
      <c r="H12" s="6">
        <v>2</v>
      </c>
      <c r="I12" s="1" t="s">
        <v>87</v>
      </c>
      <c r="J12" s="1" t="s">
        <v>73</v>
      </c>
      <c r="K12" s="1" t="s">
        <v>88</v>
      </c>
    </row>
    <row r="13" spans="1:11" x14ac:dyDescent="0.3">
      <c r="A13" s="4">
        <v>44259</v>
      </c>
      <c r="B13" t="s">
        <v>75</v>
      </c>
      <c r="C13" s="4">
        <v>44259</v>
      </c>
      <c r="D13" s="105" t="s">
        <v>72</v>
      </c>
      <c r="E13" s="99">
        <v>50</v>
      </c>
      <c r="G13" s="99">
        <f t="shared" si="1"/>
        <v>2020</v>
      </c>
      <c r="H13" s="6">
        <v>2</v>
      </c>
      <c r="J13" s="1" t="s">
        <v>73</v>
      </c>
      <c r="K13" s="1" t="s">
        <v>74</v>
      </c>
    </row>
    <row r="14" spans="1:11" x14ac:dyDescent="0.3">
      <c r="A14" s="4">
        <v>44265</v>
      </c>
      <c r="B14" t="s">
        <v>89</v>
      </c>
      <c r="C14" s="4">
        <v>44265</v>
      </c>
      <c r="D14" s="105" t="s">
        <v>90</v>
      </c>
      <c r="F14" s="99">
        <v>35</v>
      </c>
      <c r="G14" s="99">
        <f t="shared" si="1"/>
        <v>1985</v>
      </c>
      <c r="H14" s="6">
        <v>2</v>
      </c>
      <c r="I14" s="1" t="s">
        <v>91</v>
      </c>
      <c r="J14" s="1" t="s">
        <v>73</v>
      </c>
      <c r="K14" s="1" t="s">
        <v>88</v>
      </c>
    </row>
    <row r="15" spans="1:11" x14ac:dyDescent="0.3">
      <c r="A15" s="4">
        <v>44266</v>
      </c>
      <c r="B15" t="s">
        <v>92</v>
      </c>
      <c r="C15" s="4">
        <v>44274</v>
      </c>
      <c r="D15" s="105" t="s">
        <v>93</v>
      </c>
      <c r="F15" s="99">
        <v>300</v>
      </c>
      <c r="G15" s="99">
        <f t="shared" si="1"/>
        <v>1685</v>
      </c>
      <c r="H15" s="6">
        <v>2</v>
      </c>
      <c r="I15" s="1" t="s">
        <v>87</v>
      </c>
      <c r="J15" s="1" t="s">
        <v>80</v>
      </c>
      <c r="K15" s="1" t="s">
        <v>94</v>
      </c>
    </row>
    <row r="16" spans="1:11" x14ac:dyDescent="0.3">
      <c r="A16" s="4">
        <v>44273</v>
      </c>
      <c r="B16" t="s">
        <v>95</v>
      </c>
      <c r="C16" s="4">
        <v>44273</v>
      </c>
      <c r="D16" s="105" t="s">
        <v>72</v>
      </c>
      <c r="E16" s="99">
        <v>35</v>
      </c>
      <c r="G16" s="99">
        <f t="shared" si="1"/>
        <v>1720</v>
      </c>
      <c r="H16" s="6">
        <v>2</v>
      </c>
      <c r="J16" s="1" t="s">
        <v>73</v>
      </c>
      <c r="K16" s="1" t="s">
        <v>74</v>
      </c>
    </row>
    <row r="17" spans="1:11" x14ac:dyDescent="0.3">
      <c r="A17" s="4">
        <v>44280</v>
      </c>
      <c r="B17" t="s">
        <v>96</v>
      </c>
      <c r="C17" s="4">
        <v>44288</v>
      </c>
      <c r="D17" s="105" t="s">
        <v>93</v>
      </c>
      <c r="F17" s="99">
        <v>150</v>
      </c>
      <c r="G17" s="99">
        <f t="shared" si="1"/>
        <v>1570</v>
      </c>
      <c r="I17" s="1" t="s">
        <v>91</v>
      </c>
      <c r="J17" s="1" t="s">
        <v>77</v>
      </c>
      <c r="K17" s="1" t="s">
        <v>97</v>
      </c>
    </row>
    <row r="18" spans="1:11" x14ac:dyDescent="0.3">
      <c r="A18" s="4">
        <v>44286</v>
      </c>
      <c r="B18" t="s">
        <v>85</v>
      </c>
      <c r="C18" s="4">
        <v>44286</v>
      </c>
      <c r="D18" s="105" t="s">
        <v>72</v>
      </c>
      <c r="E18" s="99">
        <v>20</v>
      </c>
      <c r="G18" s="99">
        <f t="shared" si="1"/>
        <v>1590</v>
      </c>
      <c r="J18" s="1" t="s">
        <v>73</v>
      </c>
      <c r="K18" s="1" t="s">
        <v>74</v>
      </c>
    </row>
    <row r="19" spans="1:11" x14ac:dyDescent="0.3">
      <c r="A19" s="4">
        <v>44286</v>
      </c>
      <c r="B19" t="s">
        <v>98</v>
      </c>
      <c r="C19" s="4">
        <v>313</v>
      </c>
      <c r="D19" s="105" t="s">
        <v>72</v>
      </c>
      <c r="E19" s="99">
        <v>150</v>
      </c>
      <c r="G19" s="99">
        <f t="shared" si="1"/>
        <v>1740</v>
      </c>
      <c r="J19" s="1" t="s">
        <v>73</v>
      </c>
      <c r="K19" s="1" t="s">
        <v>99</v>
      </c>
    </row>
    <row r="20" spans="1:11" x14ac:dyDescent="0.3">
      <c r="A20" s="4">
        <v>44287</v>
      </c>
      <c r="B20" t="s">
        <v>100</v>
      </c>
      <c r="C20" s="4">
        <v>44287</v>
      </c>
      <c r="D20" s="105" t="s">
        <v>83</v>
      </c>
      <c r="F20" s="99">
        <v>400</v>
      </c>
      <c r="G20" s="99">
        <f t="shared" si="1"/>
        <v>1340</v>
      </c>
      <c r="I20" s="1" t="s">
        <v>91</v>
      </c>
      <c r="J20" s="1" t="s">
        <v>73</v>
      </c>
      <c r="K20" s="1" t="s">
        <v>97</v>
      </c>
    </row>
    <row r="21" spans="1:11" x14ac:dyDescent="0.3">
      <c r="A21" s="4">
        <v>44294</v>
      </c>
      <c r="B21" t="s">
        <v>75</v>
      </c>
      <c r="C21" s="4">
        <v>44294</v>
      </c>
      <c r="D21" s="105" t="s">
        <v>72</v>
      </c>
      <c r="E21" s="99">
        <v>50</v>
      </c>
      <c r="G21" s="99">
        <f t="shared" si="1"/>
        <v>1390</v>
      </c>
      <c r="J21" s="1" t="s">
        <v>73</v>
      </c>
      <c r="K21" s="1" t="s">
        <v>74</v>
      </c>
    </row>
  </sheetData>
  <autoFilter ref="A4:K21" xr:uid="{2194E8D2-E0F2-4F86-9510-F0C1E318C4D5}">
    <sortState xmlns:xlrd2="http://schemas.microsoft.com/office/spreadsheetml/2017/richdata2" ref="A5:K21">
      <sortCondition ref="A4:A20"/>
    </sortState>
  </autoFilter>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FC8182F-F6ED-4CD6-97ED-8D81EEE2664D}">
          <x14:formula1>
            <xm:f>'Reference information'!$A$2:$A$52</xm:f>
          </x14:formula1>
          <xm:sqref>J5:J1048576</xm:sqref>
        </x14:dataValidation>
        <x14:dataValidation type="list" allowBlank="1" showInputMessage="1" showErrorMessage="1" xr:uid="{431714CB-5DF7-432A-82A6-251A3B933BB2}">
          <x14:formula1>
            <xm:f>'Reference information'!$E$2:$E$52</xm:f>
          </x14:formula1>
          <xm:sqref>K5:K1048576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F2B1-0362-4B67-AA81-3480839B9F34}">
  <dimension ref="A1:K7"/>
  <sheetViews>
    <sheetView workbookViewId="0">
      <selection activeCell="H9" sqref="H9"/>
    </sheetView>
  </sheetViews>
  <sheetFormatPr defaultRowHeight="14.4" x14ac:dyDescent="0.3"/>
  <cols>
    <col min="1" max="1" width="16" style="4" bestFit="1" customWidth="1"/>
    <col min="2" max="2" width="64.21875" customWidth="1"/>
    <col min="3" max="3" width="12.21875" style="4" bestFit="1" customWidth="1"/>
    <col min="4" max="4" width="7.5546875" style="105" bestFit="1" customWidth="1"/>
    <col min="5" max="7" width="14.21875" style="99" customWidth="1"/>
    <col min="8" max="8" width="12.5546875" style="6" bestFit="1" customWidth="1"/>
    <col min="9" max="9" width="12.21875" style="1" bestFit="1" customWidth="1"/>
    <col min="10" max="10" width="12.77734375" style="1" bestFit="1" customWidth="1"/>
    <col min="11" max="11" width="15" style="1" bestFit="1" customWidth="1"/>
  </cols>
  <sheetData>
    <row r="1" spans="1:11" x14ac:dyDescent="0.3">
      <c r="A1" s="3" t="s">
        <v>57</v>
      </c>
      <c r="B1" s="109">
        <v>500</v>
      </c>
      <c r="G1" s="107">
        <f>$B$1+E1-F1</f>
        <v>500</v>
      </c>
      <c r="H1" s="5" t="s">
        <v>58</v>
      </c>
      <c r="I1" s="2"/>
      <c r="J1" s="2"/>
      <c r="K1" s="2"/>
    </row>
    <row r="2" spans="1:11" x14ac:dyDescent="0.3">
      <c r="A2" s="4" t="s">
        <v>59</v>
      </c>
      <c r="B2" s="1" cm="1">
        <f t="array" ref="B2">LOOKUP(2,1/(G:G&lt;&gt;""),G:G)</f>
        <v>350</v>
      </c>
      <c r="G2" s="107">
        <f t="shared" ref="G2" si="0">G1+E2-F2</f>
        <v>500</v>
      </c>
    </row>
    <row r="4" spans="1:11" x14ac:dyDescent="0.3">
      <c r="A4" s="4" t="s">
        <v>60</v>
      </c>
      <c r="B4" t="s">
        <v>61</v>
      </c>
      <c r="C4" s="4" t="s">
        <v>62</v>
      </c>
      <c r="D4" s="105" t="s">
        <v>63</v>
      </c>
      <c r="E4" s="99" t="s">
        <v>64</v>
      </c>
      <c r="F4" s="99" t="s">
        <v>65</v>
      </c>
      <c r="G4" s="99" t="s">
        <v>66</v>
      </c>
      <c r="H4" s="6" t="s">
        <v>67</v>
      </c>
      <c r="I4" s="1" t="s">
        <v>68</v>
      </c>
      <c r="J4" s="1" t="s">
        <v>69</v>
      </c>
      <c r="K4" s="1" t="s">
        <v>70</v>
      </c>
    </row>
    <row r="5" spans="1:11" x14ac:dyDescent="0.3">
      <c r="A5" s="4">
        <v>44197</v>
      </c>
      <c r="B5" t="s">
        <v>71</v>
      </c>
      <c r="C5" s="4">
        <v>44197</v>
      </c>
      <c r="D5" s="105" t="s">
        <v>72</v>
      </c>
      <c r="E5" s="99">
        <v>100</v>
      </c>
      <c r="G5" s="99">
        <f>$B$1+E5-F5</f>
        <v>600</v>
      </c>
      <c r="H5" s="6">
        <v>1</v>
      </c>
      <c r="J5" s="1" t="s">
        <v>73</v>
      </c>
      <c r="K5" s="1" t="s">
        <v>74</v>
      </c>
    </row>
    <row r="6" spans="1:11" x14ac:dyDescent="0.3">
      <c r="A6" s="4">
        <v>44256</v>
      </c>
      <c r="B6" t="s">
        <v>92</v>
      </c>
      <c r="C6" s="4">
        <v>44256</v>
      </c>
      <c r="D6" s="105" t="s">
        <v>83</v>
      </c>
      <c r="F6" s="99">
        <v>200</v>
      </c>
      <c r="G6" s="99">
        <f t="shared" ref="G6:G7" si="1">G5+E6-F6</f>
        <v>400</v>
      </c>
      <c r="H6" s="6">
        <v>1</v>
      </c>
      <c r="J6" s="1" t="s">
        <v>80</v>
      </c>
      <c r="K6" s="1" t="s">
        <v>94</v>
      </c>
    </row>
    <row r="7" spans="1:11" x14ac:dyDescent="0.3">
      <c r="A7" s="4">
        <v>44260</v>
      </c>
      <c r="B7" t="s">
        <v>92</v>
      </c>
      <c r="C7" s="4">
        <v>44260</v>
      </c>
      <c r="D7" s="105" t="s">
        <v>83</v>
      </c>
      <c r="F7" s="99">
        <v>50</v>
      </c>
      <c r="G7" s="99">
        <f t="shared" si="1"/>
        <v>350</v>
      </c>
      <c r="H7" s="6">
        <v>2</v>
      </c>
      <c r="J7" s="1" t="s">
        <v>80</v>
      </c>
      <c r="K7" s="1" t="s">
        <v>94</v>
      </c>
    </row>
  </sheetData>
  <autoFilter ref="A4:K20" xr:uid="{2194E8D2-E0F2-4F86-9510-F0C1E318C4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B73F941-74BA-4EEA-8536-647093580B30}">
          <x14:formula1>
            <xm:f>'Reference information'!$A$2:$A$52</xm:f>
          </x14:formula1>
          <xm:sqref>J5:J1048576</xm:sqref>
        </x14:dataValidation>
        <x14:dataValidation type="list" allowBlank="1" showInputMessage="1" showErrorMessage="1" xr:uid="{C036B1E6-0A63-4C92-B1C3-6E0369E8ED68}">
          <x14:formula1>
            <xm:f>'Reference information'!$E$2:$E$52</xm:f>
          </x14:formula1>
          <xm:sqref>K5:K1048576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3A5D-5CB6-4B5B-9600-3E0C9A2ABA78}">
  <dimension ref="A1:K7"/>
  <sheetViews>
    <sheetView workbookViewId="0">
      <selection activeCell="B11" sqref="B11"/>
    </sheetView>
  </sheetViews>
  <sheetFormatPr defaultRowHeight="14.4" x14ac:dyDescent="0.3"/>
  <cols>
    <col min="1" max="1" width="16" style="4" bestFit="1" customWidth="1"/>
    <col min="2" max="2" width="64.21875" customWidth="1"/>
    <col min="3" max="3" width="12.21875" style="4" bestFit="1" customWidth="1"/>
    <col min="4" max="4" width="7.5546875" style="105" bestFit="1" customWidth="1"/>
    <col min="5" max="7" width="14.21875" style="99" customWidth="1"/>
    <col min="8" max="8" width="12.5546875" style="6" bestFit="1" customWidth="1"/>
    <col min="9" max="9" width="12.21875" style="1" bestFit="1" customWidth="1"/>
    <col min="10" max="10" width="12.77734375" style="1" bestFit="1" customWidth="1"/>
    <col min="11" max="11" width="15" style="1" bestFit="1" customWidth="1"/>
  </cols>
  <sheetData>
    <row r="1" spans="1:11" x14ac:dyDescent="0.3">
      <c r="A1" s="3" t="s">
        <v>57</v>
      </c>
      <c r="B1" s="109">
        <v>300</v>
      </c>
      <c r="G1" s="107">
        <f>$B$1+E1-F1</f>
        <v>300</v>
      </c>
      <c r="H1" s="5" t="s">
        <v>58</v>
      </c>
      <c r="I1" s="2"/>
      <c r="J1" s="2"/>
      <c r="K1" s="2"/>
    </row>
    <row r="2" spans="1:11" x14ac:dyDescent="0.3">
      <c r="A2" s="4" t="s">
        <v>59</v>
      </c>
      <c r="B2" s="1" cm="1">
        <f t="array" ref="B2">LOOKUP(2,1/(G:G&lt;&gt;""),G:G)</f>
        <v>0</v>
      </c>
      <c r="G2" s="107">
        <f t="shared" ref="G2" si="0">G1+E2-F2</f>
        <v>300</v>
      </c>
    </row>
    <row r="4" spans="1:11" x14ac:dyDescent="0.3">
      <c r="A4" s="4" t="s">
        <v>60</v>
      </c>
      <c r="B4" t="s">
        <v>61</v>
      </c>
      <c r="C4" s="4" t="s">
        <v>62</v>
      </c>
      <c r="D4" s="105" t="s">
        <v>63</v>
      </c>
      <c r="E4" s="99" t="s">
        <v>64</v>
      </c>
      <c r="F4" s="99" t="s">
        <v>65</v>
      </c>
      <c r="G4" s="99" t="s">
        <v>66</v>
      </c>
      <c r="H4" s="6" t="s">
        <v>67</v>
      </c>
      <c r="I4" s="1" t="s">
        <v>68</v>
      </c>
      <c r="J4" s="1" t="s">
        <v>69</v>
      </c>
      <c r="K4" s="1" t="s">
        <v>70</v>
      </c>
    </row>
    <row r="5" spans="1:11" x14ac:dyDescent="0.3">
      <c r="A5" s="4">
        <v>44197</v>
      </c>
      <c r="B5" t="s">
        <v>101</v>
      </c>
      <c r="C5" s="4">
        <v>44197</v>
      </c>
      <c r="D5" s="105" t="s">
        <v>72</v>
      </c>
      <c r="E5" s="99">
        <v>100</v>
      </c>
      <c r="G5" s="99">
        <f>$B$1+E5-F5</f>
        <v>400</v>
      </c>
      <c r="H5" s="6">
        <v>1</v>
      </c>
      <c r="J5" s="1" t="s">
        <v>73</v>
      </c>
      <c r="K5" s="1" t="s">
        <v>74</v>
      </c>
    </row>
    <row r="6" spans="1:11" x14ac:dyDescent="0.3">
      <c r="A6" s="4">
        <v>44200</v>
      </c>
      <c r="B6" t="s">
        <v>102</v>
      </c>
      <c r="C6" s="4">
        <v>44200</v>
      </c>
      <c r="D6" s="105" t="s">
        <v>72</v>
      </c>
      <c r="E6" s="99">
        <v>100</v>
      </c>
      <c r="G6" s="99">
        <f t="shared" ref="G6:G7" si="1">G5+E6-F6</f>
        <v>500</v>
      </c>
      <c r="H6" s="6">
        <v>1</v>
      </c>
      <c r="J6" s="1" t="s">
        <v>73</v>
      </c>
      <c r="K6" s="1" t="s">
        <v>74</v>
      </c>
    </row>
    <row r="7" spans="1:11" x14ac:dyDescent="0.3">
      <c r="A7" s="4">
        <v>44230</v>
      </c>
      <c r="B7" t="s">
        <v>103</v>
      </c>
      <c r="C7" s="4">
        <v>44230</v>
      </c>
      <c r="D7" s="105" t="s">
        <v>83</v>
      </c>
      <c r="F7" s="99">
        <v>500</v>
      </c>
      <c r="G7" s="99">
        <f t="shared" si="1"/>
        <v>0</v>
      </c>
      <c r="H7" s="6">
        <v>2</v>
      </c>
      <c r="J7" s="1" t="s">
        <v>73</v>
      </c>
      <c r="K7" s="1" t="s">
        <v>84</v>
      </c>
    </row>
  </sheetData>
  <autoFilter ref="A4:K20" xr:uid="{2194E8D2-E0F2-4F86-9510-F0C1E318C4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304CF94-9C3B-4B6D-8312-66B260DA4A0F}">
          <x14:formula1>
            <xm:f>'Reference information'!$A$2:$A$52</xm:f>
          </x14:formula1>
          <xm:sqref>J5:J1048576</xm:sqref>
        </x14:dataValidation>
        <x14:dataValidation type="list" allowBlank="1" showInputMessage="1" showErrorMessage="1" xr:uid="{E3450198-86C9-4C0F-84F9-AB3BD86252A8}">
          <x14:formula1>
            <xm:f>'Reference information'!$E$2:$E$52</xm:f>
          </x14:formula1>
          <xm:sqref>K5:K1048576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07BB-8B88-43FA-9927-71E9F4D6A8DD}">
  <dimension ref="A1:K6"/>
  <sheetViews>
    <sheetView workbookViewId="0">
      <selection activeCell="J6" sqref="J6"/>
    </sheetView>
  </sheetViews>
  <sheetFormatPr defaultRowHeight="14.4" x14ac:dyDescent="0.3"/>
  <cols>
    <col min="1" max="1" width="16" style="4" bestFit="1" customWidth="1"/>
    <col min="2" max="2" width="64.21875" customWidth="1"/>
    <col min="3" max="3" width="12.21875" style="4" bestFit="1" customWidth="1"/>
    <col min="4" max="4" width="7.5546875" style="105" bestFit="1" customWidth="1"/>
    <col min="5" max="7" width="14.21875" style="99" customWidth="1"/>
    <col min="8" max="8" width="12.5546875" style="6" bestFit="1" customWidth="1"/>
    <col min="9" max="9" width="12.21875" style="1" bestFit="1" customWidth="1"/>
    <col min="10" max="10" width="12.77734375" style="1" bestFit="1" customWidth="1"/>
    <col min="11" max="11" width="15" style="1" bestFit="1" customWidth="1"/>
  </cols>
  <sheetData>
    <row r="1" spans="1:11" x14ac:dyDescent="0.3">
      <c r="A1" s="3" t="s">
        <v>57</v>
      </c>
      <c r="B1" s="109">
        <v>0</v>
      </c>
      <c r="G1" s="107">
        <f>$B$1+E1-F1</f>
        <v>0</v>
      </c>
      <c r="H1" s="5" t="s">
        <v>58</v>
      </c>
      <c r="I1" s="2"/>
      <c r="J1" s="2"/>
      <c r="K1" s="2"/>
    </row>
    <row r="2" spans="1:11" x14ac:dyDescent="0.3">
      <c r="A2" s="4" t="s">
        <v>59</v>
      </c>
      <c r="B2" s="1" cm="1">
        <f t="array" ref="B2">LOOKUP(2,1/(G:G&lt;&gt;""),G:G)</f>
        <v>0</v>
      </c>
      <c r="G2" s="107">
        <f t="shared" ref="G2" si="0">G1+E2-F2</f>
        <v>0</v>
      </c>
    </row>
    <row r="4" spans="1:11" x14ac:dyDescent="0.3">
      <c r="A4" s="4" t="s">
        <v>60</v>
      </c>
      <c r="B4" t="s">
        <v>61</v>
      </c>
      <c r="C4" s="4" t="s">
        <v>62</v>
      </c>
      <c r="D4" s="105" t="s">
        <v>63</v>
      </c>
      <c r="E4" s="99" t="s">
        <v>64</v>
      </c>
      <c r="F4" s="99" t="s">
        <v>65</v>
      </c>
      <c r="G4" s="99" t="s">
        <v>66</v>
      </c>
      <c r="H4" s="6" t="s">
        <v>67</v>
      </c>
      <c r="I4" s="1" t="s">
        <v>68</v>
      </c>
      <c r="J4" s="1" t="s">
        <v>69</v>
      </c>
      <c r="K4" s="1" t="s">
        <v>70</v>
      </c>
    </row>
    <row r="5" spans="1:11" x14ac:dyDescent="0.3">
      <c r="G5" s="99">
        <f>$B$1+E5-F5</f>
        <v>0</v>
      </c>
    </row>
    <row r="6" spans="1:11" x14ac:dyDescent="0.3">
      <c r="G6" s="99">
        <f t="shared" ref="G6" si="1">G5+E6-F6</f>
        <v>0</v>
      </c>
    </row>
  </sheetData>
  <autoFilter ref="A4:K20" xr:uid="{2194E8D2-E0F2-4F86-9510-F0C1E318C4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CEFBA3B-FDA9-48B6-9805-073BC58A8C07}">
          <x14:formula1>
            <xm:f>'Reference information'!$A$2:$A$52</xm:f>
          </x14:formula1>
          <xm:sqref>J5:J1048576</xm:sqref>
        </x14:dataValidation>
        <x14:dataValidation type="list" allowBlank="1" showInputMessage="1" showErrorMessage="1" xr:uid="{386C33A3-B8DC-4844-958E-7C58E3672115}">
          <x14:formula1>
            <xm:f>'Reference information'!$E$2:$E$52</xm:f>
          </x14:formula1>
          <xm:sqref>K5:K1048576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DA69-7550-4573-BF0F-FF70B3765A0F}">
  <dimension ref="A1:K6"/>
  <sheetViews>
    <sheetView workbookViewId="0">
      <selection activeCell="K8" sqref="K8"/>
    </sheetView>
  </sheetViews>
  <sheetFormatPr defaultRowHeight="14.4" x14ac:dyDescent="0.3"/>
  <cols>
    <col min="1" max="1" width="16" style="4" bestFit="1" customWidth="1"/>
    <col min="2" max="2" width="64.21875" customWidth="1"/>
    <col min="3" max="3" width="12.21875" style="4" bestFit="1" customWidth="1"/>
    <col min="4" max="4" width="7.5546875" style="105" bestFit="1" customWidth="1"/>
    <col min="5" max="7" width="14.21875" style="99" customWidth="1"/>
    <col min="8" max="8" width="12.5546875" style="6" bestFit="1" customWidth="1"/>
    <col min="9" max="9" width="12.21875" style="1" bestFit="1" customWidth="1"/>
    <col min="10" max="10" width="12.77734375" style="1" bestFit="1" customWidth="1"/>
    <col min="11" max="11" width="15" style="1" bestFit="1" customWidth="1"/>
  </cols>
  <sheetData>
    <row r="1" spans="1:11" x14ac:dyDescent="0.3">
      <c r="A1" s="3" t="s">
        <v>57</v>
      </c>
      <c r="B1" s="109">
        <v>0</v>
      </c>
      <c r="G1" s="107">
        <f>$B$1+E1-F1</f>
        <v>0</v>
      </c>
      <c r="H1" s="5" t="s">
        <v>58</v>
      </c>
      <c r="I1" s="2"/>
      <c r="J1" s="2"/>
      <c r="K1" s="2"/>
    </row>
    <row r="2" spans="1:11" x14ac:dyDescent="0.3">
      <c r="A2" s="4" t="s">
        <v>59</v>
      </c>
      <c r="B2" s="1" cm="1">
        <f t="array" ref="B2">LOOKUP(2,1/(G:G&lt;&gt;""),G:G)</f>
        <v>0</v>
      </c>
      <c r="G2" s="107">
        <f t="shared" ref="G2" si="0">G1+E2-F2</f>
        <v>0</v>
      </c>
    </row>
    <row r="4" spans="1:11" x14ac:dyDescent="0.3">
      <c r="A4" s="4" t="s">
        <v>60</v>
      </c>
      <c r="B4" t="s">
        <v>61</v>
      </c>
      <c r="C4" s="4" t="s">
        <v>62</v>
      </c>
      <c r="D4" s="105" t="s">
        <v>63</v>
      </c>
      <c r="E4" s="99" t="s">
        <v>64</v>
      </c>
      <c r="F4" s="99" t="s">
        <v>65</v>
      </c>
      <c r="G4" s="99" t="s">
        <v>66</v>
      </c>
      <c r="H4" s="6" t="s">
        <v>67</v>
      </c>
      <c r="I4" s="1" t="s">
        <v>68</v>
      </c>
      <c r="J4" s="1" t="s">
        <v>69</v>
      </c>
      <c r="K4" s="1" t="s">
        <v>70</v>
      </c>
    </row>
    <row r="5" spans="1:11" x14ac:dyDescent="0.3">
      <c r="G5" s="99">
        <f>$B$1+E5-F5</f>
        <v>0</v>
      </c>
    </row>
    <row r="6" spans="1:11" x14ac:dyDescent="0.3">
      <c r="G6" s="99">
        <f t="shared" ref="G6" si="1">G5+E6-F6</f>
        <v>0</v>
      </c>
    </row>
  </sheetData>
  <autoFilter ref="A4:K20" xr:uid="{2194E8D2-E0F2-4F86-9510-F0C1E318C4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60E4AF1-7CF8-4C5A-8EF3-BD3B1200EB0F}">
          <x14:formula1>
            <xm:f>'Reference information'!$A$2:$A$52</xm:f>
          </x14:formula1>
          <xm:sqref>J5:J1048576</xm:sqref>
        </x14:dataValidation>
        <x14:dataValidation type="list" allowBlank="1" showInputMessage="1" showErrorMessage="1" xr:uid="{4A94FCF6-AB2B-4595-A38D-C1B2A87561F5}">
          <x14:formula1>
            <xm:f>'Reference information'!$E$2:$E$52</xm:f>
          </x14:formula1>
          <xm:sqref>K5:K1048576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D137-EFF5-4674-8D50-77CAC4194FBC}">
  <dimension ref="A1:K6"/>
  <sheetViews>
    <sheetView workbookViewId="0">
      <selection activeCell="B1" sqref="B1"/>
    </sheetView>
  </sheetViews>
  <sheetFormatPr defaultRowHeight="14.4" x14ac:dyDescent="0.3"/>
  <cols>
    <col min="1" max="1" width="16" style="4" bestFit="1" customWidth="1"/>
    <col min="2" max="2" width="64.21875" customWidth="1"/>
    <col min="3" max="3" width="12.21875" style="4" bestFit="1" customWidth="1"/>
    <col min="4" max="4" width="7.5546875" style="105" bestFit="1" customWidth="1"/>
    <col min="5" max="7" width="14.21875" style="99" customWidth="1"/>
    <col min="8" max="8" width="12.5546875" style="6" bestFit="1" customWidth="1"/>
    <col min="9" max="9" width="12.21875" style="1" bestFit="1" customWidth="1"/>
    <col min="10" max="10" width="12.77734375" style="1" bestFit="1" customWidth="1"/>
    <col min="11" max="11" width="15" style="1" bestFit="1" customWidth="1"/>
  </cols>
  <sheetData>
    <row r="1" spans="1:11" x14ac:dyDescent="0.3">
      <c r="A1" s="3" t="s">
        <v>57</v>
      </c>
      <c r="B1" s="109">
        <v>0</v>
      </c>
      <c r="G1" s="107">
        <f>$B$1+E1-F1</f>
        <v>0</v>
      </c>
      <c r="H1" s="5" t="s">
        <v>58</v>
      </c>
      <c r="I1" s="2"/>
      <c r="J1" s="2"/>
      <c r="K1" s="2"/>
    </row>
    <row r="2" spans="1:11" x14ac:dyDescent="0.3">
      <c r="A2" s="4" t="s">
        <v>59</v>
      </c>
      <c r="B2" s="1" cm="1">
        <f t="array" ref="B2">LOOKUP(2,1/(G:G&lt;&gt;""),G:G)</f>
        <v>0</v>
      </c>
      <c r="G2" s="107">
        <f t="shared" ref="G2" si="0">G1+E2-F2</f>
        <v>0</v>
      </c>
    </row>
    <row r="4" spans="1:11" x14ac:dyDescent="0.3">
      <c r="A4" s="4" t="s">
        <v>60</v>
      </c>
      <c r="B4" t="s">
        <v>61</v>
      </c>
      <c r="C4" s="4" t="s">
        <v>62</v>
      </c>
      <c r="D4" s="105" t="s">
        <v>63</v>
      </c>
      <c r="E4" s="99" t="s">
        <v>64</v>
      </c>
      <c r="F4" s="99" t="s">
        <v>65</v>
      </c>
      <c r="G4" s="99" t="s">
        <v>66</v>
      </c>
      <c r="H4" s="6" t="s">
        <v>67</v>
      </c>
      <c r="I4" s="1" t="s">
        <v>68</v>
      </c>
      <c r="J4" s="1" t="s">
        <v>69</v>
      </c>
      <c r="K4" s="1" t="s">
        <v>70</v>
      </c>
    </row>
    <row r="5" spans="1:11" x14ac:dyDescent="0.3">
      <c r="G5" s="1">
        <f>$B$1+E5-F5</f>
        <v>0</v>
      </c>
    </row>
    <row r="6" spans="1:11" x14ac:dyDescent="0.3">
      <c r="G6" s="99">
        <f t="shared" ref="G6" si="1">G5+E6-F6</f>
        <v>0</v>
      </c>
    </row>
  </sheetData>
  <autoFilter ref="A4:K20" xr:uid="{2194E8D2-E0F2-4F86-9510-F0C1E318C4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AEB12F3-F903-470C-841E-D73A62593CBC}">
          <x14:formula1>
            <xm:f>'Reference information'!$A$2:$A$52</xm:f>
          </x14:formula1>
          <xm:sqref>J5:J1048576</xm:sqref>
        </x14:dataValidation>
        <x14:dataValidation type="list" allowBlank="1" showInputMessage="1" showErrorMessage="1" xr:uid="{07073EF2-B644-4A5A-AA8F-B7ACE5889F8B}">
          <x14:formula1>
            <xm:f>'Reference information'!$E$2:$E$52</xm:f>
          </x14:formula1>
          <xm:sqref>K5:K1048576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0331-0157-4E0D-BB9F-141ED9BBD93D}">
  <dimension ref="A1:E6"/>
  <sheetViews>
    <sheetView zoomScale="145" zoomScaleNormal="145" workbookViewId="0">
      <selection activeCell="A7" sqref="A7"/>
    </sheetView>
  </sheetViews>
  <sheetFormatPr defaultRowHeight="14.4" x14ac:dyDescent="0.3"/>
  <cols>
    <col min="1" max="1" width="10.77734375" style="4" customWidth="1"/>
    <col min="2" max="2" width="20.77734375" bestFit="1" customWidth="1"/>
    <col min="3" max="3" width="18.44140625" bestFit="1" customWidth="1"/>
    <col min="4" max="4" width="9.5546875" style="99" bestFit="1" customWidth="1"/>
    <col min="5" max="5" width="14.21875" bestFit="1" customWidth="1"/>
  </cols>
  <sheetData>
    <row r="1" spans="1:5" x14ac:dyDescent="0.3">
      <c r="A1" s="4" t="s">
        <v>104</v>
      </c>
    </row>
    <row r="3" spans="1:5" x14ac:dyDescent="0.3">
      <c r="A3" s="4" t="s">
        <v>105</v>
      </c>
    </row>
    <row r="5" spans="1:5" s="97" customFormat="1" x14ac:dyDescent="0.3">
      <c r="A5" s="114" t="s">
        <v>60</v>
      </c>
      <c r="B5" s="97" t="s">
        <v>106</v>
      </c>
      <c r="C5" s="97" t="s">
        <v>107</v>
      </c>
      <c r="D5" s="97" t="s">
        <v>108</v>
      </c>
      <c r="E5" s="97" t="s">
        <v>109</v>
      </c>
    </row>
    <row r="6" spans="1:5" x14ac:dyDescent="0.3">
      <c r="A6" s="4">
        <v>44287</v>
      </c>
      <c r="B6" t="s">
        <v>73</v>
      </c>
      <c r="C6" t="s">
        <v>110</v>
      </c>
      <c r="D6" s="99">
        <v>140</v>
      </c>
      <c r="E6"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C0B4-4CA7-4C05-99EF-ACA05D71D28F}">
  <dimension ref="A1:S87"/>
  <sheetViews>
    <sheetView workbookViewId="0">
      <selection activeCell="I8" sqref="I8"/>
    </sheetView>
  </sheetViews>
  <sheetFormatPr defaultRowHeight="14.4" x14ac:dyDescent="0.3"/>
  <cols>
    <col min="1" max="1" width="17.44140625" bestFit="1" customWidth="1"/>
    <col min="2" max="5" width="14.21875" customWidth="1"/>
    <col min="6" max="6" width="1.77734375" customWidth="1"/>
    <col min="7" max="7" width="14.21875" customWidth="1"/>
    <col min="11" max="13" width="14.21875" customWidth="1"/>
  </cols>
  <sheetData>
    <row r="1" spans="1:19" x14ac:dyDescent="0.3">
      <c r="B1" s="149" t="s">
        <v>112</v>
      </c>
      <c r="C1" s="149"/>
      <c r="D1" s="149"/>
      <c r="E1" s="149"/>
      <c r="F1" s="98"/>
      <c r="G1" s="98"/>
      <c r="H1" s="98"/>
      <c r="K1" s="149" t="s">
        <v>113</v>
      </c>
      <c r="L1" s="149"/>
      <c r="M1" s="149"/>
      <c r="S1" s="97"/>
    </row>
    <row r="2" spans="1:19" x14ac:dyDescent="0.3">
      <c r="B2" s="101" t="s">
        <v>73</v>
      </c>
      <c r="C2" s="101" t="s">
        <v>110</v>
      </c>
      <c r="D2" s="101" t="s">
        <v>80</v>
      </c>
      <c r="E2" s="101" t="s">
        <v>77</v>
      </c>
      <c r="F2" s="98"/>
      <c r="G2" s="101" t="s">
        <v>114</v>
      </c>
      <c r="H2" s="98"/>
      <c r="K2" s="101" t="s">
        <v>115</v>
      </c>
      <c r="L2" s="101" t="s">
        <v>116</v>
      </c>
      <c r="M2" s="101" t="s">
        <v>117</v>
      </c>
    </row>
    <row r="3" spans="1:19" s="100" customFormat="1" ht="10.199999999999999" x14ac:dyDescent="0.2">
      <c r="B3" s="102" t="str">
        <f>INDEX('Reference information'!$B:$B,MATCH('Totals by fund'!B$2,'Reference information'!$A:$A,0))</f>
        <v>Unrestricted</v>
      </c>
      <c r="C3" s="102" t="str">
        <f>INDEX('Reference information'!$B:$B,MATCH('Totals by fund'!C$2,'Reference information'!$A:$A,0))</f>
        <v>Unrestricted</v>
      </c>
      <c r="D3" s="102" t="str">
        <f>INDEX('Reference information'!$B:$B,MATCH('Totals by fund'!D$2,'Reference information'!$A:$A,0))</f>
        <v>Restricted</v>
      </c>
      <c r="E3" s="102" t="str">
        <f>INDEX('Reference information'!$B:$B,MATCH('Totals by fund'!E$2,'Reference information'!$A:$A,0))</f>
        <v>Restricted</v>
      </c>
      <c r="F3" s="102"/>
      <c r="G3" s="102"/>
      <c r="H3" s="102"/>
    </row>
    <row r="4" spans="1:19" x14ac:dyDescent="0.3">
      <c r="A4" s="97" t="s">
        <v>70</v>
      </c>
      <c r="B4" s="98"/>
      <c r="C4" s="98"/>
      <c r="D4" s="98"/>
      <c r="E4" s="98"/>
      <c r="F4" s="98"/>
      <c r="G4" s="98"/>
      <c r="H4" s="98"/>
    </row>
    <row r="5" spans="1:19" x14ac:dyDescent="0.3">
      <c r="B5" s="98"/>
      <c r="C5" s="98"/>
      <c r="D5" s="98"/>
      <c r="E5" s="98"/>
      <c r="F5" s="98"/>
      <c r="G5" s="98"/>
      <c r="H5" s="98"/>
    </row>
    <row r="6" spans="1:19" x14ac:dyDescent="0.3">
      <c r="A6" s="97" t="s">
        <v>118</v>
      </c>
      <c r="B6" s="103"/>
      <c r="C6" s="103"/>
      <c r="D6" s="103"/>
      <c r="E6" s="103"/>
      <c r="F6" s="98"/>
      <c r="G6" s="98"/>
      <c r="H6" s="98"/>
    </row>
    <row r="7" spans="1:19" x14ac:dyDescent="0.3">
      <c r="A7" t="s">
        <v>74</v>
      </c>
      <c r="B7" s="106">
        <f>SUMIFS('Bank account 1'!$E:$E,'Bank account 1'!$K:$K,'Totals by fund'!$A7,'Bank account 1'!$J:$J,'Totals by fund'!B$2)+SUMIFS('Bank account 2'!$E:$E,'Bank account 2'!$K:$K,'Totals by fund'!$A7,'Bank account 2'!$J:$J,'Totals by fund'!B$2)+SUMIFS('Bank account 3'!$E:$E,'Bank account 3'!$K:$K,'Totals by fund'!$A7,'Bank account 3'!$J:$J,'Totals by fund'!B$2)+SUMIFS('Bank account 4'!$E:$E,'Bank account 4'!$K:$K,'Totals by fund'!$A7,'Bank account 4'!$J:$J,'Totals by fund'!B$2)+SUMIFS('Bank account 5'!$E:$E,'Bank account 5'!$K:$K,'Totals by fund'!$A7,'Bank account 5'!$J:$J,'Totals by fund'!B$2)+SUMIFS('Bank account 6'!$E:$E,'Bank account 6'!$K:$K,'Totals by fund'!$A7,'Bank account 6'!$J:$J,'Totals by fund'!B$2)</f>
        <v>675</v>
      </c>
      <c r="C7" s="106">
        <f>SUMIFS('Bank account 1'!$E:$E,'Bank account 1'!$K:$K,'Totals by fund'!$A7,'Bank account 1'!$J:$J,'Totals by fund'!C$2)+SUMIFS('Bank account 2'!$E:$E,'Bank account 2'!$K:$K,'Totals by fund'!$A7,'Bank account 2'!$J:$J,'Totals by fund'!C$2)+SUMIFS('Bank account 3'!$E:$E,'Bank account 3'!$K:$K,'Totals by fund'!$A7,'Bank account 3'!$J:$J,'Totals by fund'!C$2)+SUMIFS('Bank account 4'!$E:$E,'Bank account 4'!$K:$K,'Totals by fund'!$A7,'Bank account 4'!$J:$J,'Totals by fund'!C$2)+SUMIFS('Bank account 5'!$E:$E,'Bank account 5'!$K:$K,'Totals by fund'!$A7,'Bank account 5'!$J:$J,'Totals by fund'!C$2)+SUMIFS('Bank account 6'!$E:$E,'Bank account 6'!$K:$K,'Totals by fund'!$A7,'Bank account 6'!$J:$J,'Totals by fund'!C$2)</f>
        <v>0</v>
      </c>
      <c r="D7" s="106">
        <f>SUMIFS('Bank account 1'!$E:$E,'Bank account 1'!$K:$K,'Totals by fund'!$A7,'Bank account 1'!$J:$J,'Totals by fund'!D$2)+SUMIFS('Bank account 2'!$E:$E,'Bank account 2'!$K:$K,'Totals by fund'!$A7,'Bank account 2'!$J:$J,'Totals by fund'!D$2)+SUMIFS('Bank account 3'!$E:$E,'Bank account 3'!$K:$K,'Totals by fund'!$A7,'Bank account 3'!$J:$J,'Totals by fund'!D$2)+SUMIFS('Bank account 4'!$E:$E,'Bank account 4'!$K:$K,'Totals by fund'!$A7,'Bank account 4'!$J:$J,'Totals by fund'!D$2)+SUMIFS('Bank account 5'!$E:$E,'Bank account 5'!$K:$K,'Totals by fund'!$A7,'Bank account 5'!$J:$J,'Totals by fund'!D$2)+SUMIFS('Bank account 6'!$E:$E,'Bank account 6'!$K:$K,'Totals by fund'!$A7,'Bank account 6'!$J:$J,'Totals by fund'!D$2)</f>
        <v>200</v>
      </c>
      <c r="E7" s="106">
        <f>SUMIFS('Bank account 1'!$E:$E,'Bank account 1'!$K:$K,'Totals by fund'!$A7,'Bank account 1'!$J:$J,'Totals by fund'!E$2)+SUMIFS('Bank account 2'!$E:$E,'Bank account 2'!$K:$K,'Totals by fund'!$A7,'Bank account 2'!$J:$J,'Totals by fund'!E$2)+SUMIFS('Bank account 3'!$E:$E,'Bank account 3'!$K:$K,'Totals by fund'!$A7,'Bank account 3'!$J:$J,'Totals by fund'!E$2)+SUMIFS('Bank account 4'!$E:$E,'Bank account 4'!$K:$K,'Totals by fund'!$A7,'Bank account 4'!$J:$J,'Totals by fund'!E$2)+SUMIFS('Bank account 5'!$E:$E,'Bank account 5'!$K:$K,'Totals by fund'!$A7,'Bank account 5'!$J:$J,'Totals by fund'!E$2)+SUMIFS('Bank account 6'!$E:$E,'Bank account 6'!$K:$K,'Totals by fund'!$A7,'Bank account 6'!$J:$J,'Totals by fund'!E$2)</f>
        <v>0</v>
      </c>
      <c r="F7" s="106"/>
      <c r="G7" s="104">
        <f>SUM(B7:F7)</f>
        <v>875</v>
      </c>
      <c r="H7" s="98" t="b">
        <f>SUMIF('Bank account 1'!$K:$K,'Totals by fund'!$A7,'Bank account 1'!$E:$E)+SUMIF('Bank account 2'!$K:$K,'Totals by fund'!$A7,'Bank account 2'!$E:$E)+SUMIF('Bank account 3'!$K:$K,'Totals by fund'!$A7,'Bank account 3'!$E:$E)+SUMIF('Bank account 4'!$K:$K,'Totals by fund'!$A7,'Bank account 4'!$E:$E)+SUMIF('Bank account 5'!$K:$K,'Totals by fund'!$A7,'Bank account 5'!$E:$E)+SUMIF('Bank account 6'!$K:$K,'Totals by fund'!$A7,'Bank account 6'!$E:$E)=SUM(B7:F7)</f>
        <v>1</v>
      </c>
      <c r="K7" s="103">
        <f>SUMIF($B$3:$E$3,K$2,$B7:$F7)</f>
        <v>675</v>
      </c>
      <c r="L7" s="103">
        <f>SUMIF($B$3:$E$3,L$2,$B7:$F7)</f>
        <v>200</v>
      </c>
      <c r="M7" s="103">
        <f>SUMIF($B$3:$E$3,M$2,$B7:$F7)</f>
        <v>0</v>
      </c>
    </row>
    <row r="8" spans="1:19" x14ac:dyDescent="0.3">
      <c r="A8" t="s">
        <v>99</v>
      </c>
      <c r="B8" s="106">
        <f>SUMIFS('Bank account 1'!$E:$E,'Bank account 1'!$K:$K,'Totals by fund'!$A8,'Bank account 1'!$J:$J,'Totals by fund'!B$2)+SUMIFS('Bank account 2'!$E:$E,'Bank account 2'!$K:$K,'Totals by fund'!$A8,'Bank account 2'!$J:$J,'Totals by fund'!B$2)+SUMIFS('Bank account 3'!$E:$E,'Bank account 3'!$K:$K,'Totals by fund'!$A8,'Bank account 3'!$J:$J,'Totals by fund'!B$2)+SUMIFS('Bank account 4'!$E:$E,'Bank account 4'!$K:$K,'Totals by fund'!$A8,'Bank account 4'!$J:$J,'Totals by fund'!B$2)+SUMIFS('Bank account 5'!$E:$E,'Bank account 5'!$K:$K,'Totals by fund'!$A8,'Bank account 5'!$J:$J,'Totals by fund'!B$2)+SUMIFS('Bank account 6'!$E:$E,'Bank account 6'!$K:$K,'Totals by fund'!$A8,'Bank account 6'!$J:$J,'Totals by fund'!B$2)</f>
        <v>150</v>
      </c>
      <c r="C8" s="106">
        <f>SUMIFS('Bank account 1'!$E:$E,'Bank account 1'!$K:$K,'Totals by fund'!$A8,'Bank account 1'!$J:$J,'Totals by fund'!C$2)+SUMIFS('Bank account 2'!$E:$E,'Bank account 2'!$K:$K,'Totals by fund'!$A8,'Bank account 2'!$J:$J,'Totals by fund'!C$2)+SUMIFS('Bank account 3'!$E:$E,'Bank account 3'!$K:$K,'Totals by fund'!$A8,'Bank account 3'!$J:$J,'Totals by fund'!C$2)+SUMIFS('Bank account 4'!$E:$E,'Bank account 4'!$K:$K,'Totals by fund'!$A8,'Bank account 4'!$J:$J,'Totals by fund'!C$2)+SUMIFS('Bank account 5'!$E:$E,'Bank account 5'!$K:$K,'Totals by fund'!$A8,'Bank account 5'!$J:$J,'Totals by fund'!C$2)+SUMIFS('Bank account 6'!$E:$E,'Bank account 6'!$K:$K,'Totals by fund'!$A8,'Bank account 6'!$J:$J,'Totals by fund'!C$2)</f>
        <v>0</v>
      </c>
      <c r="D8" s="106">
        <f>SUMIFS('Bank account 1'!$E:$E,'Bank account 1'!$K:$K,'Totals by fund'!$A8,'Bank account 1'!$J:$J,'Totals by fund'!D$2)+SUMIFS('Bank account 2'!$E:$E,'Bank account 2'!$K:$K,'Totals by fund'!$A8,'Bank account 2'!$J:$J,'Totals by fund'!D$2)+SUMIFS('Bank account 3'!$E:$E,'Bank account 3'!$K:$K,'Totals by fund'!$A8,'Bank account 3'!$J:$J,'Totals by fund'!D$2)+SUMIFS('Bank account 4'!$E:$E,'Bank account 4'!$K:$K,'Totals by fund'!$A8,'Bank account 4'!$J:$J,'Totals by fund'!D$2)+SUMIFS('Bank account 5'!$E:$E,'Bank account 5'!$K:$K,'Totals by fund'!$A8,'Bank account 5'!$J:$J,'Totals by fund'!D$2)+SUMIFS('Bank account 6'!$E:$E,'Bank account 6'!$K:$K,'Totals by fund'!$A8,'Bank account 6'!$J:$J,'Totals by fund'!D$2)</f>
        <v>0</v>
      </c>
      <c r="E8" s="106">
        <f>SUMIFS('Bank account 1'!$E:$E,'Bank account 1'!$K:$K,'Totals by fund'!$A8,'Bank account 1'!$J:$J,'Totals by fund'!E$2)+SUMIFS('Bank account 2'!$E:$E,'Bank account 2'!$K:$K,'Totals by fund'!$A8,'Bank account 2'!$J:$J,'Totals by fund'!E$2)+SUMIFS('Bank account 3'!$E:$E,'Bank account 3'!$K:$K,'Totals by fund'!$A8,'Bank account 3'!$J:$J,'Totals by fund'!E$2)+SUMIFS('Bank account 4'!$E:$E,'Bank account 4'!$K:$K,'Totals by fund'!$A8,'Bank account 4'!$J:$J,'Totals by fund'!E$2)+SUMIFS('Bank account 5'!$E:$E,'Bank account 5'!$K:$K,'Totals by fund'!$A8,'Bank account 5'!$J:$J,'Totals by fund'!E$2)+SUMIFS('Bank account 6'!$E:$E,'Bank account 6'!$K:$K,'Totals by fund'!$A8,'Bank account 6'!$J:$J,'Totals by fund'!E$2)</f>
        <v>0</v>
      </c>
      <c r="F8" s="106"/>
      <c r="G8" s="104">
        <f t="shared" ref="G8:G12" si="0">SUM(B8:F8)</f>
        <v>150</v>
      </c>
      <c r="H8" s="98" t="b">
        <f>SUMIF('Bank account 1'!$K:$K,'Totals by fund'!$A8,'Bank account 1'!$E:$E)+SUMIF('Bank account 2'!$K:$K,'Totals by fund'!$A8,'Bank account 2'!$E:$E)+SUMIF('Bank account 3'!$K:$K,'Totals by fund'!$A8,'Bank account 3'!$E:$E)+SUMIF('Bank account 4'!$K:$K,'Totals by fund'!$A8,'Bank account 4'!$E:$E)+SUMIF('Bank account 5'!$K:$K,'Totals by fund'!$A8,'Bank account 5'!$E:$E)+SUMIF('Bank account 6'!$K:$K,'Totals by fund'!$A8,'Bank account 6'!$E:$E)=SUM(B8:F8)</f>
        <v>1</v>
      </c>
      <c r="K8" s="103">
        <f>SUMIF($B$3:$E$3,K$2,$B8:$F8)</f>
        <v>150</v>
      </c>
      <c r="L8" s="103">
        <f t="shared" ref="L8:M10" si="1">SUMIF($B$3:$E$3,L$2,$B8:$F8)</f>
        <v>0</v>
      </c>
      <c r="M8" s="103">
        <f t="shared" si="1"/>
        <v>0</v>
      </c>
    </row>
    <row r="9" spans="1:19" x14ac:dyDescent="0.3">
      <c r="A9" t="s">
        <v>119</v>
      </c>
      <c r="B9" s="106">
        <f>SUMIFS('Bank account 1'!$E:$E,'Bank account 1'!$K:$K,'Totals by fund'!$A9,'Bank account 1'!$J:$J,'Totals by fund'!B$2)+SUMIFS('Bank account 2'!$E:$E,'Bank account 2'!$K:$K,'Totals by fund'!$A9,'Bank account 2'!$J:$J,'Totals by fund'!B$2)+SUMIFS('Bank account 3'!$E:$E,'Bank account 3'!$K:$K,'Totals by fund'!$A9,'Bank account 3'!$J:$J,'Totals by fund'!B$2)+SUMIFS('Bank account 4'!$E:$E,'Bank account 4'!$K:$K,'Totals by fund'!$A9,'Bank account 4'!$J:$J,'Totals by fund'!B$2)+SUMIFS('Bank account 5'!$E:$E,'Bank account 5'!$K:$K,'Totals by fund'!$A9,'Bank account 5'!$J:$J,'Totals by fund'!B$2)+SUMIFS('Bank account 6'!$E:$E,'Bank account 6'!$K:$K,'Totals by fund'!$A9,'Bank account 6'!$J:$J,'Totals by fund'!B$2)</f>
        <v>0</v>
      </c>
      <c r="C9" s="106">
        <f>SUMIFS('Bank account 1'!$E:$E,'Bank account 1'!$K:$K,'Totals by fund'!$A9,'Bank account 1'!$J:$J,'Totals by fund'!C$2)+SUMIFS('Bank account 2'!$E:$E,'Bank account 2'!$K:$K,'Totals by fund'!$A9,'Bank account 2'!$J:$J,'Totals by fund'!C$2)+SUMIFS('Bank account 3'!$E:$E,'Bank account 3'!$K:$K,'Totals by fund'!$A9,'Bank account 3'!$J:$J,'Totals by fund'!C$2)+SUMIFS('Bank account 4'!$E:$E,'Bank account 4'!$K:$K,'Totals by fund'!$A9,'Bank account 4'!$J:$J,'Totals by fund'!C$2)+SUMIFS('Bank account 5'!$E:$E,'Bank account 5'!$K:$K,'Totals by fund'!$A9,'Bank account 5'!$J:$J,'Totals by fund'!C$2)+SUMIFS('Bank account 6'!$E:$E,'Bank account 6'!$K:$K,'Totals by fund'!$A9,'Bank account 6'!$J:$J,'Totals by fund'!C$2)</f>
        <v>0</v>
      </c>
      <c r="D9" s="106">
        <f>SUMIFS('Bank account 1'!$E:$E,'Bank account 1'!$K:$K,'Totals by fund'!$A9,'Bank account 1'!$J:$J,'Totals by fund'!D$2)+SUMIFS('Bank account 2'!$E:$E,'Bank account 2'!$K:$K,'Totals by fund'!$A9,'Bank account 2'!$J:$J,'Totals by fund'!D$2)+SUMIFS('Bank account 3'!$E:$E,'Bank account 3'!$K:$K,'Totals by fund'!$A9,'Bank account 3'!$J:$J,'Totals by fund'!D$2)+SUMIFS('Bank account 4'!$E:$E,'Bank account 4'!$K:$K,'Totals by fund'!$A9,'Bank account 4'!$J:$J,'Totals by fund'!D$2)+SUMIFS('Bank account 5'!$E:$E,'Bank account 5'!$K:$K,'Totals by fund'!$A9,'Bank account 5'!$J:$J,'Totals by fund'!D$2)+SUMIFS('Bank account 6'!$E:$E,'Bank account 6'!$K:$K,'Totals by fund'!$A9,'Bank account 6'!$J:$J,'Totals by fund'!D$2)</f>
        <v>0</v>
      </c>
      <c r="E9" s="106">
        <f>SUMIFS('Bank account 1'!$E:$E,'Bank account 1'!$K:$K,'Totals by fund'!$A9,'Bank account 1'!$J:$J,'Totals by fund'!E$2)+SUMIFS('Bank account 2'!$E:$E,'Bank account 2'!$K:$K,'Totals by fund'!$A9,'Bank account 2'!$J:$J,'Totals by fund'!E$2)+SUMIFS('Bank account 3'!$E:$E,'Bank account 3'!$K:$K,'Totals by fund'!$A9,'Bank account 3'!$J:$J,'Totals by fund'!E$2)+SUMIFS('Bank account 4'!$E:$E,'Bank account 4'!$K:$K,'Totals by fund'!$A9,'Bank account 4'!$J:$J,'Totals by fund'!E$2)+SUMIFS('Bank account 5'!$E:$E,'Bank account 5'!$K:$K,'Totals by fund'!$A9,'Bank account 5'!$J:$J,'Totals by fund'!E$2)+SUMIFS('Bank account 6'!$E:$E,'Bank account 6'!$K:$K,'Totals by fund'!$A9,'Bank account 6'!$J:$J,'Totals by fund'!E$2)</f>
        <v>0</v>
      </c>
      <c r="F9" s="106"/>
      <c r="G9" s="104">
        <f t="shared" si="0"/>
        <v>0</v>
      </c>
      <c r="H9" s="98" t="b">
        <f>SUMIF('Bank account 1'!$K:$K,'Totals by fund'!$A9,'Bank account 1'!$E:$E)+SUMIF('Bank account 2'!$K:$K,'Totals by fund'!$A9,'Bank account 2'!$E:$E)+SUMIF('Bank account 3'!$K:$K,'Totals by fund'!$A9,'Bank account 3'!$E:$E)+SUMIF('Bank account 4'!$K:$K,'Totals by fund'!$A9,'Bank account 4'!$E:$E)+SUMIF('Bank account 5'!$K:$K,'Totals by fund'!$A9,'Bank account 5'!$E:$E)+SUMIF('Bank account 6'!$K:$K,'Totals by fund'!$A9,'Bank account 6'!$E:$E)=SUM(B9:F9)</f>
        <v>1</v>
      </c>
      <c r="K9" s="103">
        <f t="shared" ref="K9:K12" si="2">SUMIF($B$3:$E$3,K$2,$B9:$F9)</f>
        <v>0</v>
      </c>
      <c r="L9" s="103">
        <f t="shared" si="1"/>
        <v>0</v>
      </c>
      <c r="M9" s="103">
        <f t="shared" si="1"/>
        <v>0</v>
      </c>
    </row>
    <row r="10" spans="1:19" x14ac:dyDescent="0.3">
      <c r="A10" t="s">
        <v>78</v>
      </c>
      <c r="B10" s="106">
        <f>SUMIFS('Bank account 1'!$E:$E,'Bank account 1'!$K:$K,'Totals by fund'!$A10,'Bank account 1'!$J:$J,'Totals by fund'!B$2)+SUMIFS('Bank account 2'!$E:$E,'Bank account 2'!$K:$K,'Totals by fund'!$A10,'Bank account 2'!$J:$J,'Totals by fund'!B$2)+SUMIFS('Bank account 3'!$E:$E,'Bank account 3'!$K:$K,'Totals by fund'!$A10,'Bank account 3'!$J:$J,'Totals by fund'!B$2)+SUMIFS('Bank account 4'!$E:$E,'Bank account 4'!$K:$K,'Totals by fund'!$A10,'Bank account 4'!$J:$J,'Totals by fund'!B$2)+SUMIFS('Bank account 5'!$E:$E,'Bank account 5'!$K:$K,'Totals by fund'!$A10,'Bank account 5'!$J:$J,'Totals by fund'!B$2)+SUMIFS('Bank account 6'!$E:$E,'Bank account 6'!$K:$K,'Totals by fund'!$A10,'Bank account 6'!$J:$J,'Totals by fund'!B$2)</f>
        <v>0</v>
      </c>
      <c r="C10" s="106">
        <f>SUMIFS('Bank account 1'!$E:$E,'Bank account 1'!$K:$K,'Totals by fund'!$A10,'Bank account 1'!$J:$J,'Totals by fund'!C$2)+SUMIFS('Bank account 2'!$E:$E,'Bank account 2'!$K:$K,'Totals by fund'!$A10,'Bank account 2'!$J:$J,'Totals by fund'!C$2)+SUMIFS('Bank account 3'!$E:$E,'Bank account 3'!$K:$K,'Totals by fund'!$A10,'Bank account 3'!$J:$J,'Totals by fund'!C$2)+SUMIFS('Bank account 4'!$E:$E,'Bank account 4'!$K:$K,'Totals by fund'!$A10,'Bank account 4'!$J:$J,'Totals by fund'!C$2)+SUMIFS('Bank account 5'!$E:$E,'Bank account 5'!$K:$K,'Totals by fund'!$A10,'Bank account 5'!$J:$J,'Totals by fund'!C$2)+SUMIFS('Bank account 6'!$E:$E,'Bank account 6'!$K:$K,'Totals by fund'!$A10,'Bank account 6'!$J:$J,'Totals by fund'!C$2)</f>
        <v>0</v>
      </c>
      <c r="D10" s="106">
        <f>SUMIFS('Bank account 1'!$E:$E,'Bank account 1'!$K:$K,'Totals by fund'!$A10,'Bank account 1'!$J:$J,'Totals by fund'!D$2)+SUMIFS('Bank account 2'!$E:$E,'Bank account 2'!$K:$K,'Totals by fund'!$A10,'Bank account 2'!$J:$J,'Totals by fund'!D$2)+SUMIFS('Bank account 3'!$E:$E,'Bank account 3'!$K:$K,'Totals by fund'!$A10,'Bank account 3'!$J:$J,'Totals by fund'!D$2)+SUMIFS('Bank account 4'!$E:$E,'Bank account 4'!$K:$K,'Totals by fund'!$A10,'Bank account 4'!$J:$J,'Totals by fund'!D$2)+SUMIFS('Bank account 5'!$E:$E,'Bank account 5'!$K:$K,'Totals by fund'!$A10,'Bank account 5'!$J:$J,'Totals by fund'!D$2)+SUMIFS('Bank account 6'!$E:$E,'Bank account 6'!$K:$K,'Totals by fund'!$A10,'Bank account 6'!$J:$J,'Totals by fund'!D$2)</f>
        <v>0</v>
      </c>
      <c r="E10" s="106">
        <f>SUMIFS('Bank account 1'!$E:$E,'Bank account 1'!$K:$K,'Totals by fund'!$A10,'Bank account 1'!$J:$J,'Totals by fund'!E$2)+SUMIFS('Bank account 2'!$E:$E,'Bank account 2'!$K:$K,'Totals by fund'!$A10,'Bank account 2'!$J:$J,'Totals by fund'!E$2)+SUMIFS('Bank account 3'!$E:$E,'Bank account 3'!$K:$K,'Totals by fund'!$A10,'Bank account 3'!$J:$J,'Totals by fund'!E$2)+SUMIFS('Bank account 4'!$E:$E,'Bank account 4'!$K:$K,'Totals by fund'!$A10,'Bank account 4'!$J:$J,'Totals by fund'!E$2)+SUMIFS('Bank account 5'!$E:$E,'Bank account 5'!$K:$K,'Totals by fund'!$A10,'Bank account 5'!$J:$J,'Totals by fund'!E$2)+SUMIFS('Bank account 6'!$E:$E,'Bank account 6'!$K:$K,'Totals by fund'!$A10,'Bank account 6'!$J:$J,'Totals by fund'!E$2)</f>
        <v>150</v>
      </c>
      <c r="F10" s="106"/>
      <c r="G10" s="104">
        <f t="shared" si="0"/>
        <v>150</v>
      </c>
      <c r="H10" s="98" t="b">
        <f>SUMIF('Bank account 1'!$K:$K,'Totals by fund'!$A10,'Bank account 1'!$E:$E)+SUMIF('Bank account 2'!$K:$K,'Totals by fund'!$A10,'Bank account 2'!$E:$E)+SUMIF('Bank account 3'!$K:$K,'Totals by fund'!$A10,'Bank account 3'!$E:$E)+SUMIF('Bank account 4'!$K:$K,'Totals by fund'!$A10,'Bank account 4'!$E:$E)+SUMIF('Bank account 5'!$K:$K,'Totals by fund'!$A10,'Bank account 5'!$E:$E)+SUMIF('Bank account 6'!$K:$K,'Totals by fund'!$A10,'Bank account 6'!$E:$E)=SUM(B10:F10)</f>
        <v>1</v>
      </c>
      <c r="K10" s="103">
        <f t="shared" si="2"/>
        <v>0</v>
      </c>
      <c r="L10" s="103">
        <f t="shared" si="1"/>
        <v>150</v>
      </c>
      <c r="M10" s="103">
        <f t="shared" si="1"/>
        <v>0</v>
      </c>
    </row>
    <row r="11" spans="1:19" ht="6" customHeight="1" x14ac:dyDescent="0.3">
      <c r="B11" s="106"/>
      <c r="C11" s="106"/>
      <c r="D11" s="106"/>
      <c r="E11" s="106"/>
      <c r="F11" s="106"/>
      <c r="G11" s="104"/>
      <c r="H11" s="98"/>
      <c r="K11" s="103"/>
      <c r="L11" s="103"/>
      <c r="M11" s="103"/>
    </row>
    <row r="12" spans="1:19" x14ac:dyDescent="0.3">
      <c r="A12" s="97" t="s">
        <v>120</v>
      </c>
      <c r="B12" s="111">
        <f>SUM(B7:B11)</f>
        <v>825</v>
      </c>
      <c r="C12" s="111">
        <f>SUM(C7:C11)</f>
        <v>0</v>
      </c>
      <c r="D12" s="111">
        <f>SUM(D7:D11)</f>
        <v>200</v>
      </c>
      <c r="E12" s="111">
        <f>SUM(E7:E11)</f>
        <v>150</v>
      </c>
      <c r="F12" s="112"/>
      <c r="G12" s="112">
        <f t="shared" si="0"/>
        <v>1175</v>
      </c>
      <c r="H12" s="98" t="b">
        <f>SUM('Bank account 1'!$E:$E,'Bank account 2'!$E:$E,'Bank account 3'!$E:$E,'Bank account 4'!$E:$E,'Bank account 5'!$E:$E,'Bank account 6'!$E:$E)='Totals by fund'!G12+G25</f>
        <v>1</v>
      </c>
      <c r="K12" s="103">
        <f t="shared" si="2"/>
        <v>825</v>
      </c>
      <c r="L12" s="103">
        <f>SUMIF($B$3:$E$3,L$2,$B12:$F12)</f>
        <v>350</v>
      </c>
      <c r="M12" s="103">
        <f>SUMIF($B$3:$E$3,M$2,$B12:$F12)</f>
        <v>0</v>
      </c>
    </row>
    <row r="13" spans="1:19" x14ac:dyDescent="0.3">
      <c r="B13" s="103"/>
      <c r="C13" s="103"/>
      <c r="D13" s="103"/>
      <c r="E13" s="103"/>
      <c r="F13" s="104"/>
      <c r="G13" s="104"/>
      <c r="H13" s="98"/>
      <c r="K13" s="103"/>
      <c r="L13" s="103"/>
      <c r="M13" s="103"/>
    </row>
    <row r="14" spans="1:19" x14ac:dyDescent="0.3">
      <c r="A14" s="97" t="s">
        <v>121</v>
      </c>
      <c r="B14" s="103"/>
      <c r="C14" s="103"/>
      <c r="D14" s="103"/>
      <c r="E14" s="103"/>
      <c r="F14" s="104"/>
      <c r="G14" s="104"/>
      <c r="H14" s="98"/>
      <c r="K14" s="103"/>
      <c r="L14" s="103"/>
      <c r="M14" s="103"/>
    </row>
    <row r="15" spans="1:19" x14ac:dyDescent="0.3">
      <c r="A15" s="1" t="s">
        <v>88</v>
      </c>
      <c r="B15" s="106">
        <f>SUMIFS('Bank account 1'!$F:$F,'Bank account 1'!$K:$K,'Totals by fund'!$A15,'Bank account 1'!$J:$J,'Totals by fund'!B$2)+SUMIFS('Bank account 2'!$F:$F,'Bank account 2'!$K:$K,'Totals by fund'!$A15,'Bank account 2'!$J:$J,'Totals by fund'!B$2)+SUMIFS('Bank account 3'!$F:$F,'Bank account 3'!$K:$K,'Totals by fund'!$A15,'Bank account 3'!$J:$J,'Totals by fund'!B$2)+SUMIFS('Bank account 4'!$F:$F,'Bank account 4'!$K:$K,'Totals by fund'!$A15,'Bank account 4'!$J:$J,'Totals by fund'!B$2)+SUMIFS('Bank account 5'!$F:$F,'Bank account 5'!$K:$K,'Totals by fund'!$A15,'Bank account 5'!$J:$J,'Totals by fund'!B$2)+SUMIFS('Bank account 6'!$F:$F,'Bank account 6'!$K:$K,'Totals by fund'!$A15,'Bank account 6'!$J:$J,'Totals by fund'!B$2)</f>
        <v>135</v>
      </c>
      <c r="C15" s="106">
        <f>SUMIFS('Bank account 1'!$F:$F,'Bank account 1'!$K:$K,'Totals by fund'!$A15,'Bank account 1'!$J:$J,'Totals by fund'!C$2)+SUMIFS('Bank account 2'!$F:$F,'Bank account 2'!$K:$K,'Totals by fund'!$A15,'Bank account 2'!$J:$J,'Totals by fund'!C$2)+SUMIFS('Bank account 3'!$F:$F,'Bank account 3'!$K:$K,'Totals by fund'!$A15,'Bank account 3'!$J:$J,'Totals by fund'!C$2)+SUMIFS('Bank account 4'!$F:$F,'Bank account 4'!$K:$K,'Totals by fund'!$A15,'Bank account 4'!$J:$J,'Totals by fund'!C$2)+SUMIFS('Bank account 5'!$F:$F,'Bank account 5'!$K:$K,'Totals by fund'!$A15,'Bank account 5'!$J:$J,'Totals by fund'!C$2)+SUMIFS('Bank account 6'!$F:$F,'Bank account 6'!$K:$K,'Totals by fund'!$A15,'Bank account 6'!$J:$J,'Totals by fund'!C$2)</f>
        <v>0</v>
      </c>
      <c r="D15" s="106">
        <f>SUMIFS('Bank account 1'!$F:$F,'Bank account 1'!$K:$K,'Totals by fund'!$A15,'Bank account 1'!$J:$J,'Totals by fund'!D$2)+SUMIFS('Bank account 2'!$F:$F,'Bank account 2'!$K:$K,'Totals by fund'!$A15,'Bank account 2'!$J:$J,'Totals by fund'!D$2)+SUMIFS('Bank account 3'!$F:$F,'Bank account 3'!$K:$K,'Totals by fund'!$A15,'Bank account 3'!$J:$J,'Totals by fund'!D$2)+SUMIFS('Bank account 4'!$F:$F,'Bank account 4'!$K:$K,'Totals by fund'!$A15,'Bank account 4'!$J:$J,'Totals by fund'!D$2)+SUMIFS('Bank account 5'!$F:$F,'Bank account 5'!$K:$K,'Totals by fund'!$A15,'Bank account 5'!$J:$J,'Totals by fund'!D$2)+SUMIFS('Bank account 6'!$F:$F,'Bank account 6'!$K:$K,'Totals by fund'!$A15,'Bank account 6'!$J:$J,'Totals by fund'!D$2)</f>
        <v>0</v>
      </c>
      <c r="E15" s="106">
        <f>SUMIFS('Bank account 1'!$F:$F,'Bank account 1'!$K:$K,'Totals by fund'!$A15,'Bank account 1'!$J:$J,'Totals by fund'!E$2)+SUMIFS('Bank account 2'!$F:$F,'Bank account 2'!$K:$K,'Totals by fund'!$A15,'Bank account 2'!$J:$J,'Totals by fund'!E$2)+SUMIFS('Bank account 3'!$F:$F,'Bank account 3'!$K:$K,'Totals by fund'!$A15,'Bank account 3'!$J:$J,'Totals by fund'!E$2)+SUMIFS('Bank account 4'!$F:$F,'Bank account 4'!$K:$K,'Totals by fund'!$A15,'Bank account 4'!$J:$J,'Totals by fund'!E$2)+SUMIFS('Bank account 5'!$F:$F,'Bank account 5'!$K:$K,'Totals by fund'!$A15,'Bank account 5'!$J:$J,'Totals by fund'!E$2)+SUMIFS('Bank account 6'!$F:$F,'Bank account 6'!$K:$K,'Totals by fund'!$A15,'Bank account 6'!$J:$J,'Totals by fund'!E$2)</f>
        <v>0</v>
      </c>
      <c r="F15" s="106"/>
      <c r="G15" s="104">
        <f t="shared" ref="G15:G18" si="3">SUM(B15:F15)</f>
        <v>135</v>
      </c>
      <c r="H15" s="98" t="b">
        <f>SUMIF('Bank account 1'!$K:$K,'Totals by fund'!$A15,'Bank account 1'!$F:$F)+SUMIF('Bank account 2'!$K:$K,'Totals by fund'!$A15,'Bank account 2'!$F:$F)+SUMIF('Bank account 3'!$K:$K,'Totals by fund'!$A15,'Bank account 3'!$F:$F)+SUMIF('Bank account 4'!$K:$K,'Totals by fund'!$A15,'Bank account 4'!$F:$F)+SUMIF('Bank account 5'!$K:$K,'Totals by fund'!$A15,'Bank account 5'!$F:$F)+SUMIF('Bank account 6'!$K:$K,'Totals by fund'!$A15,'Bank account 6'!$F:$F)=SUM(B15:F15)</f>
        <v>1</v>
      </c>
      <c r="K15" s="103">
        <f t="shared" ref="K15:M18" si="4">SUMIF($B$3:$E$3,K$2,$B15:$F15)</f>
        <v>135</v>
      </c>
      <c r="L15" s="103">
        <f t="shared" si="4"/>
        <v>0</v>
      </c>
      <c r="M15" s="103">
        <f t="shared" si="4"/>
        <v>0</v>
      </c>
    </row>
    <row r="16" spans="1:19" x14ac:dyDescent="0.3">
      <c r="A16" s="1" t="s">
        <v>94</v>
      </c>
      <c r="B16" s="106">
        <f>SUMIFS('Bank account 1'!$F:$F,'Bank account 1'!$K:$K,'Totals by fund'!$A16,'Bank account 1'!$J:$J,'Totals by fund'!B$2)+SUMIFS('Bank account 2'!$F:$F,'Bank account 2'!$K:$K,'Totals by fund'!$A16,'Bank account 2'!$J:$J,'Totals by fund'!B$2)+SUMIFS('Bank account 3'!$F:$F,'Bank account 3'!$K:$K,'Totals by fund'!$A16,'Bank account 3'!$J:$J,'Totals by fund'!B$2)+SUMIFS('Bank account 4'!$F:$F,'Bank account 4'!$K:$K,'Totals by fund'!$A16,'Bank account 4'!$J:$J,'Totals by fund'!B$2)+SUMIFS('Bank account 5'!$F:$F,'Bank account 5'!$K:$K,'Totals by fund'!$A16,'Bank account 5'!$J:$J,'Totals by fund'!B$2)+SUMIFS('Bank account 6'!$F:$F,'Bank account 6'!$K:$K,'Totals by fund'!$A16,'Bank account 6'!$J:$J,'Totals by fund'!B$2)</f>
        <v>0</v>
      </c>
      <c r="C16" s="106">
        <f>SUMIFS('Bank account 1'!$F:$F,'Bank account 1'!$K:$K,'Totals by fund'!$A16,'Bank account 1'!$J:$J,'Totals by fund'!C$2)+SUMIFS('Bank account 2'!$F:$F,'Bank account 2'!$K:$K,'Totals by fund'!$A16,'Bank account 2'!$J:$J,'Totals by fund'!C$2)+SUMIFS('Bank account 3'!$F:$F,'Bank account 3'!$K:$K,'Totals by fund'!$A16,'Bank account 3'!$J:$J,'Totals by fund'!C$2)+SUMIFS('Bank account 4'!$F:$F,'Bank account 4'!$K:$K,'Totals by fund'!$A16,'Bank account 4'!$J:$J,'Totals by fund'!C$2)+SUMIFS('Bank account 5'!$F:$F,'Bank account 5'!$K:$K,'Totals by fund'!$A16,'Bank account 5'!$J:$J,'Totals by fund'!C$2)+SUMIFS('Bank account 6'!$F:$F,'Bank account 6'!$K:$K,'Totals by fund'!$A16,'Bank account 6'!$J:$J,'Totals by fund'!C$2)</f>
        <v>0</v>
      </c>
      <c r="D16" s="106">
        <f>SUMIFS('Bank account 1'!$F:$F,'Bank account 1'!$K:$K,'Totals by fund'!$A16,'Bank account 1'!$J:$J,'Totals by fund'!D$2)+SUMIFS('Bank account 2'!$F:$F,'Bank account 2'!$K:$K,'Totals by fund'!$A16,'Bank account 2'!$J:$J,'Totals by fund'!D$2)+SUMIFS('Bank account 3'!$F:$F,'Bank account 3'!$K:$K,'Totals by fund'!$A16,'Bank account 3'!$J:$J,'Totals by fund'!D$2)+SUMIFS('Bank account 4'!$F:$F,'Bank account 4'!$K:$K,'Totals by fund'!$A16,'Bank account 4'!$J:$J,'Totals by fund'!D$2)+SUMIFS('Bank account 5'!$F:$F,'Bank account 5'!$K:$K,'Totals by fund'!$A16,'Bank account 5'!$J:$J,'Totals by fund'!D$2)+SUMIFS('Bank account 6'!$F:$F,'Bank account 6'!$K:$K,'Totals by fund'!$A16,'Bank account 6'!$J:$J,'Totals by fund'!D$2)</f>
        <v>550</v>
      </c>
      <c r="E16" s="106">
        <f>SUMIFS('Bank account 1'!$F:$F,'Bank account 1'!$K:$K,'Totals by fund'!$A16,'Bank account 1'!$J:$J,'Totals by fund'!E$2)+SUMIFS('Bank account 2'!$F:$F,'Bank account 2'!$K:$K,'Totals by fund'!$A16,'Bank account 2'!$J:$J,'Totals by fund'!E$2)+SUMIFS('Bank account 3'!$F:$F,'Bank account 3'!$K:$K,'Totals by fund'!$A16,'Bank account 3'!$J:$J,'Totals by fund'!E$2)+SUMIFS('Bank account 4'!$F:$F,'Bank account 4'!$K:$K,'Totals by fund'!$A16,'Bank account 4'!$J:$J,'Totals by fund'!E$2)+SUMIFS('Bank account 5'!$F:$F,'Bank account 5'!$K:$K,'Totals by fund'!$A16,'Bank account 5'!$J:$J,'Totals by fund'!E$2)+SUMIFS('Bank account 6'!$F:$F,'Bank account 6'!$K:$K,'Totals by fund'!$A16,'Bank account 6'!$J:$J,'Totals by fund'!E$2)</f>
        <v>0</v>
      </c>
      <c r="F16" s="106"/>
      <c r="G16" s="104">
        <f t="shared" si="3"/>
        <v>550</v>
      </c>
      <c r="H16" s="98" t="b">
        <f>SUMIF('Bank account 1'!$K:$K,'Totals by fund'!$A16,'Bank account 1'!$F:$F)+SUMIF('Bank account 2'!$K:$K,'Totals by fund'!$A16,'Bank account 2'!$F:$F)+SUMIF('Bank account 3'!$K:$K,'Totals by fund'!$A16,'Bank account 3'!$F:$F)+SUMIF('Bank account 4'!$K:$K,'Totals by fund'!$A16,'Bank account 4'!$F:$F)+SUMIF('Bank account 5'!$K:$K,'Totals by fund'!$A16,'Bank account 5'!$F:$F)+SUMIF('Bank account 6'!$K:$K,'Totals by fund'!$A16,'Bank account 6'!$F:$F)=SUM(B16:F16)</f>
        <v>1</v>
      </c>
      <c r="K16" s="103">
        <f t="shared" si="4"/>
        <v>0</v>
      </c>
      <c r="L16" s="103">
        <f t="shared" si="4"/>
        <v>550</v>
      </c>
      <c r="M16" s="103">
        <f t="shared" si="4"/>
        <v>0</v>
      </c>
    </row>
    <row r="17" spans="1:13" x14ac:dyDescent="0.3">
      <c r="A17" t="s">
        <v>122</v>
      </c>
      <c r="B17" s="106">
        <f>SUMIFS('Bank account 1'!$F:$F,'Bank account 1'!$K:$K,'Totals by fund'!$A17,'Bank account 1'!$J:$J,'Totals by fund'!B$2)+SUMIFS('Bank account 2'!$F:$F,'Bank account 2'!$K:$K,'Totals by fund'!$A17,'Bank account 2'!$J:$J,'Totals by fund'!B$2)+SUMIFS('Bank account 3'!$F:$F,'Bank account 3'!$K:$K,'Totals by fund'!$A17,'Bank account 3'!$J:$J,'Totals by fund'!B$2)+SUMIFS('Bank account 4'!$F:$F,'Bank account 4'!$K:$K,'Totals by fund'!$A17,'Bank account 4'!$J:$J,'Totals by fund'!B$2)+SUMIFS('Bank account 5'!$F:$F,'Bank account 5'!$K:$K,'Totals by fund'!$A17,'Bank account 5'!$J:$J,'Totals by fund'!B$2)+SUMIFS('Bank account 6'!$F:$F,'Bank account 6'!$K:$K,'Totals by fund'!$A17,'Bank account 6'!$J:$J,'Totals by fund'!B$2)</f>
        <v>0</v>
      </c>
      <c r="C17" s="106">
        <f>SUMIFS('Bank account 1'!$F:$F,'Bank account 1'!$K:$K,'Totals by fund'!$A17,'Bank account 1'!$J:$J,'Totals by fund'!C$2)+SUMIFS('Bank account 2'!$F:$F,'Bank account 2'!$K:$K,'Totals by fund'!$A17,'Bank account 2'!$J:$J,'Totals by fund'!C$2)+SUMIFS('Bank account 3'!$F:$F,'Bank account 3'!$K:$K,'Totals by fund'!$A17,'Bank account 3'!$J:$J,'Totals by fund'!C$2)+SUMIFS('Bank account 4'!$F:$F,'Bank account 4'!$K:$K,'Totals by fund'!$A17,'Bank account 4'!$J:$J,'Totals by fund'!C$2)+SUMIFS('Bank account 5'!$F:$F,'Bank account 5'!$K:$K,'Totals by fund'!$A17,'Bank account 5'!$J:$J,'Totals by fund'!C$2)+SUMIFS('Bank account 6'!$F:$F,'Bank account 6'!$K:$K,'Totals by fund'!$A17,'Bank account 6'!$J:$J,'Totals by fund'!C$2)</f>
        <v>0</v>
      </c>
      <c r="D17" s="106">
        <f>SUMIFS('Bank account 1'!$F:$F,'Bank account 1'!$K:$K,'Totals by fund'!$A17,'Bank account 1'!$J:$J,'Totals by fund'!D$2)+SUMIFS('Bank account 2'!$F:$F,'Bank account 2'!$K:$K,'Totals by fund'!$A17,'Bank account 2'!$J:$J,'Totals by fund'!D$2)+SUMIFS('Bank account 3'!$F:$F,'Bank account 3'!$K:$K,'Totals by fund'!$A17,'Bank account 3'!$J:$J,'Totals by fund'!D$2)+SUMIFS('Bank account 4'!$F:$F,'Bank account 4'!$K:$K,'Totals by fund'!$A17,'Bank account 4'!$J:$J,'Totals by fund'!D$2)+SUMIFS('Bank account 5'!$F:$F,'Bank account 5'!$K:$K,'Totals by fund'!$A17,'Bank account 5'!$J:$J,'Totals by fund'!D$2)+SUMIFS('Bank account 6'!$F:$F,'Bank account 6'!$K:$K,'Totals by fund'!$A17,'Bank account 6'!$J:$J,'Totals by fund'!D$2)</f>
        <v>0</v>
      </c>
      <c r="E17" s="106">
        <f>SUMIFS('Bank account 1'!$F:$F,'Bank account 1'!$K:$K,'Totals by fund'!$A17,'Bank account 1'!$J:$J,'Totals by fund'!E$2)+SUMIFS('Bank account 2'!$F:$F,'Bank account 2'!$K:$K,'Totals by fund'!$A17,'Bank account 2'!$J:$J,'Totals by fund'!E$2)+SUMIFS('Bank account 3'!$F:$F,'Bank account 3'!$K:$K,'Totals by fund'!$A17,'Bank account 3'!$J:$J,'Totals by fund'!E$2)+SUMIFS('Bank account 4'!$F:$F,'Bank account 4'!$K:$K,'Totals by fund'!$A17,'Bank account 4'!$J:$J,'Totals by fund'!E$2)+SUMIFS('Bank account 5'!$F:$F,'Bank account 5'!$K:$K,'Totals by fund'!$A17,'Bank account 5'!$J:$J,'Totals by fund'!E$2)+SUMIFS('Bank account 6'!$F:$F,'Bank account 6'!$K:$K,'Totals by fund'!$A17,'Bank account 6'!$J:$J,'Totals by fund'!E$2)</f>
        <v>0</v>
      </c>
      <c r="F17" s="106"/>
      <c r="G17" s="104">
        <f t="shared" si="3"/>
        <v>0</v>
      </c>
      <c r="H17" s="98" t="b">
        <f>SUMIF('Bank account 1'!$K:$K,'Totals by fund'!$A17,'Bank account 1'!$F:$F)+SUMIF('Bank account 2'!$K:$K,'Totals by fund'!$A17,'Bank account 2'!$F:$F)+SUMIF('Bank account 3'!$K:$K,'Totals by fund'!$A17,'Bank account 3'!$F:$F)+SUMIF('Bank account 4'!$K:$K,'Totals by fund'!$A17,'Bank account 4'!$F:$F)+SUMIF('Bank account 5'!$K:$K,'Totals by fund'!$A17,'Bank account 5'!$F:$F)+SUMIF('Bank account 6'!$K:$K,'Totals by fund'!$A17,'Bank account 6'!$F:$F)=SUM(B17:F17)</f>
        <v>1</v>
      </c>
      <c r="K17" s="103">
        <f t="shared" si="4"/>
        <v>0</v>
      </c>
      <c r="L17" s="103">
        <f t="shared" si="4"/>
        <v>0</v>
      </c>
      <c r="M17" s="103">
        <f t="shared" si="4"/>
        <v>0</v>
      </c>
    </row>
    <row r="18" spans="1:13" x14ac:dyDescent="0.3">
      <c r="A18" t="s">
        <v>97</v>
      </c>
      <c r="B18" s="106">
        <f>SUMIFS('Bank account 1'!$F:$F,'Bank account 1'!$K:$K,'Totals by fund'!$A18,'Bank account 1'!$J:$J,'Totals by fund'!B$2)+SUMIFS('Bank account 2'!$F:$F,'Bank account 2'!$K:$K,'Totals by fund'!$A18,'Bank account 2'!$J:$J,'Totals by fund'!B$2)+SUMIFS('Bank account 3'!$F:$F,'Bank account 3'!$K:$K,'Totals by fund'!$A18,'Bank account 3'!$J:$J,'Totals by fund'!B$2)+SUMIFS('Bank account 4'!$F:$F,'Bank account 4'!$K:$K,'Totals by fund'!$A18,'Bank account 4'!$J:$J,'Totals by fund'!B$2)+SUMIFS('Bank account 5'!$F:$F,'Bank account 5'!$K:$K,'Totals by fund'!$A18,'Bank account 5'!$J:$J,'Totals by fund'!B$2)+SUMIFS('Bank account 6'!$F:$F,'Bank account 6'!$K:$K,'Totals by fund'!$A18,'Bank account 6'!$J:$J,'Totals by fund'!B$2)</f>
        <v>400</v>
      </c>
      <c r="C18" s="106">
        <f>SUMIFS('Bank account 1'!$F:$F,'Bank account 1'!$K:$K,'Totals by fund'!$A18,'Bank account 1'!$J:$J,'Totals by fund'!C$2)+SUMIFS('Bank account 2'!$F:$F,'Bank account 2'!$K:$K,'Totals by fund'!$A18,'Bank account 2'!$J:$J,'Totals by fund'!C$2)+SUMIFS('Bank account 3'!$F:$F,'Bank account 3'!$K:$K,'Totals by fund'!$A18,'Bank account 3'!$J:$J,'Totals by fund'!C$2)+SUMIFS('Bank account 4'!$F:$F,'Bank account 4'!$K:$K,'Totals by fund'!$A18,'Bank account 4'!$J:$J,'Totals by fund'!C$2)+SUMIFS('Bank account 5'!$F:$F,'Bank account 5'!$K:$K,'Totals by fund'!$A18,'Bank account 5'!$J:$J,'Totals by fund'!C$2)+SUMIFS('Bank account 6'!$F:$F,'Bank account 6'!$K:$K,'Totals by fund'!$A18,'Bank account 6'!$J:$J,'Totals by fund'!C$2)</f>
        <v>0</v>
      </c>
      <c r="D18" s="106">
        <f>SUMIFS('Bank account 1'!$F:$F,'Bank account 1'!$K:$K,'Totals by fund'!$A18,'Bank account 1'!$J:$J,'Totals by fund'!D$2)+SUMIFS('Bank account 2'!$F:$F,'Bank account 2'!$K:$K,'Totals by fund'!$A18,'Bank account 2'!$J:$J,'Totals by fund'!D$2)+SUMIFS('Bank account 3'!$F:$F,'Bank account 3'!$K:$K,'Totals by fund'!$A18,'Bank account 3'!$J:$J,'Totals by fund'!D$2)+SUMIFS('Bank account 4'!$F:$F,'Bank account 4'!$K:$K,'Totals by fund'!$A18,'Bank account 4'!$J:$J,'Totals by fund'!D$2)+SUMIFS('Bank account 5'!$F:$F,'Bank account 5'!$K:$K,'Totals by fund'!$A18,'Bank account 5'!$J:$J,'Totals by fund'!D$2)+SUMIFS('Bank account 6'!$F:$F,'Bank account 6'!$K:$K,'Totals by fund'!$A18,'Bank account 6'!$J:$J,'Totals by fund'!D$2)</f>
        <v>0</v>
      </c>
      <c r="E18" s="106">
        <f>SUMIFS('Bank account 1'!$F:$F,'Bank account 1'!$K:$K,'Totals by fund'!$A18,'Bank account 1'!$J:$J,'Totals by fund'!E$2)+SUMIFS('Bank account 2'!$F:$F,'Bank account 2'!$K:$K,'Totals by fund'!$A18,'Bank account 2'!$J:$J,'Totals by fund'!E$2)+SUMIFS('Bank account 3'!$F:$F,'Bank account 3'!$K:$K,'Totals by fund'!$A18,'Bank account 3'!$J:$J,'Totals by fund'!E$2)+SUMIFS('Bank account 4'!$F:$F,'Bank account 4'!$K:$K,'Totals by fund'!$A18,'Bank account 4'!$J:$J,'Totals by fund'!E$2)+SUMIFS('Bank account 5'!$F:$F,'Bank account 5'!$K:$K,'Totals by fund'!$A18,'Bank account 5'!$J:$J,'Totals by fund'!E$2)+SUMIFS('Bank account 6'!$F:$F,'Bank account 6'!$K:$K,'Totals by fund'!$A18,'Bank account 6'!$J:$J,'Totals by fund'!E$2)</f>
        <v>150</v>
      </c>
      <c r="F18" s="106"/>
      <c r="G18" s="104">
        <f t="shared" si="3"/>
        <v>550</v>
      </c>
      <c r="H18" s="98" t="b">
        <f>SUMIF('Bank account 1'!$K:$K,'Totals by fund'!$A18,'Bank account 1'!$F:$F)+SUMIF('Bank account 2'!$K:$K,'Totals by fund'!$A18,'Bank account 2'!$F:$F)+SUMIF('Bank account 3'!$K:$K,'Totals by fund'!$A18,'Bank account 3'!$F:$F)+SUMIF('Bank account 4'!$K:$K,'Totals by fund'!$A18,'Bank account 4'!$F:$F)+SUMIF('Bank account 5'!$K:$K,'Totals by fund'!$A18,'Bank account 5'!$F:$F)+SUMIF('Bank account 6'!$K:$K,'Totals by fund'!$A18,'Bank account 6'!$F:$F)=SUM(B18:F18)</f>
        <v>1</v>
      </c>
      <c r="K18" s="103">
        <f t="shared" si="4"/>
        <v>400</v>
      </c>
      <c r="L18" s="103">
        <f t="shared" si="4"/>
        <v>150</v>
      </c>
      <c r="M18" s="103">
        <f t="shared" si="4"/>
        <v>0</v>
      </c>
    </row>
    <row r="19" spans="1:13" ht="6" customHeight="1" x14ac:dyDescent="0.3">
      <c r="B19" s="106"/>
      <c r="C19" s="106"/>
      <c r="D19" s="106"/>
      <c r="E19" s="106"/>
      <c r="F19" s="106"/>
      <c r="G19" s="104"/>
      <c r="H19" s="98"/>
      <c r="K19" s="103"/>
      <c r="L19" s="103"/>
      <c r="M19" s="103"/>
    </row>
    <row r="20" spans="1:13" x14ac:dyDescent="0.3">
      <c r="A20" s="97" t="s">
        <v>123</v>
      </c>
      <c r="B20" s="111">
        <f>SUM(B15:B19)</f>
        <v>535</v>
      </c>
      <c r="C20" s="111">
        <f>SUM(C15:C19)</f>
        <v>0</v>
      </c>
      <c r="D20" s="111">
        <f t="shared" ref="D20:E20" si="5">SUM(D15:D19)</f>
        <v>550</v>
      </c>
      <c r="E20" s="111">
        <f t="shared" si="5"/>
        <v>150</v>
      </c>
      <c r="F20" s="112"/>
      <c r="G20" s="112">
        <f t="shared" ref="G20" si="6">SUM(B20:F20)</f>
        <v>1235</v>
      </c>
      <c r="H20" s="98" t="b">
        <f>SUM('Bank account 1'!$F:$F,'Bank account 2'!$F:$F,'Bank account 3'!$F:$F,'Bank account 4'!$F:$F,'Bank account 5'!$F:$F,'Bank account 6'!$F:$F)='Totals by fund'!G20+G26</f>
        <v>1</v>
      </c>
      <c r="K20" s="103">
        <f>SUMIF($B$3:$E$3,K$2,$B20:$F20)</f>
        <v>535</v>
      </c>
      <c r="L20" s="103">
        <f>SUMIF($B$3:$E$3,L$2,$B20:$F20)</f>
        <v>700</v>
      </c>
      <c r="M20" s="103">
        <f>SUMIF($B$3:$E$3,M$2,$B20:$F20)</f>
        <v>0</v>
      </c>
    </row>
    <row r="21" spans="1:13" x14ac:dyDescent="0.3">
      <c r="B21" s="103"/>
      <c r="C21" s="103"/>
      <c r="D21" s="103"/>
      <c r="E21" s="103"/>
      <c r="F21" s="104"/>
      <c r="G21" s="104"/>
      <c r="H21" s="98"/>
      <c r="K21" s="103"/>
      <c r="L21" s="103"/>
      <c r="M21" s="103"/>
    </row>
    <row r="22" spans="1:13" x14ac:dyDescent="0.3">
      <c r="A22" s="97" t="s">
        <v>124</v>
      </c>
      <c r="B22" s="111">
        <f>B12-B20</f>
        <v>290</v>
      </c>
      <c r="C22" s="111">
        <f>C12-C20</f>
        <v>0</v>
      </c>
      <c r="D22" s="111">
        <f t="shared" ref="D22:E22" si="7">D12-D20</f>
        <v>-350</v>
      </c>
      <c r="E22" s="111">
        <f t="shared" si="7"/>
        <v>0</v>
      </c>
      <c r="F22" s="112"/>
      <c r="G22" s="112">
        <f t="shared" ref="G22" si="8">SUM(B22:F22)</f>
        <v>-60</v>
      </c>
      <c r="H22" s="98"/>
      <c r="K22" s="103">
        <f>SUMIF($B$3:$E$3,K$2,$B22:$F22)</f>
        <v>290</v>
      </c>
      <c r="L22" s="103">
        <f>SUMIF($B$3:$E$3,L$2,$B22:$F22)</f>
        <v>-350</v>
      </c>
      <c r="M22" s="103">
        <f>SUMIF($B$3:$E$3,M$2,$B22:$F22)</f>
        <v>0</v>
      </c>
    </row>
    <row r="24" spans="1:13" x14ac:dyDescent="0.3">
      <c r="A24" s="97" t="s">
        <v>125</v>
      </c>
    </row>
    <row r="25" spans="1:13" x14ac:dyDescent="0.3">
      <c r="A25" t="s">
        <v>126</v>
      </c>
      <c r="B25" s="106">
        <f>SUMIFS('Bank account 1'!$E:$E,'Bank account 1'!$K:$K,"Transfer",'Bank account 1'!$J:$J,'Totals by fund'!B$2)+SUMIFS('Bank account 2'!$E:$E,'Bank account 2'!$K:$K,"Transfer",'Bank account 2'!$J:$J,'Totals by fund'!B$2)+SUMIFS('Bank account 3'!$E:$E,'Bank account 3'!$K:$K,"Transfer",'Bank account 3'!$J:$J,'Totals by fund'!B$2)+SUMIFS('Bank account 4'!$E:$E,'Bank account 4'!$K:$K,"Transfer",'Bank account 4'!$J:$J,'Totals by fund'!B$2)+SUMIFS('Bank account 5'!$E:$E,'Bank account 5'!$K:$K,"Transfer",'Bank account 5'!$J:$J,'Totals by fund'!B$2)+SUMIFS('Bank account 6'!$E:$E,'Bank account 6'!$K:$K,"Transfer",'Bank account 6'!$J:$J,'Totals by fund'!B$2)</f>
        <v>500</v>
      </c>
      <c r="C25" s="106">
        <f>SUMIFS('Bank account 1'!$E:$E,'Bank account 1'!$K:$K,"Transfer",'Bank account 1'!$J:$J,'Totals by fund'!C$2)+SUMIFS('Bank account 2'!$E:$E,'Bank account 2'!$K:$K,"Transfer",'Bank account 2'!$J:$J,'Totals by fund'!C$2)+SUMIFS('Bank account 3'!$E:$E,'Bank account 3'!$K:$K,"Transfer",'Bank account 3'!$J:$J,'Totals by fund'!C$2)+SUMIFS('Bank account 4'!$E:$E,'Bank account 4'!$K:$K,"Transfer",'Bank account 4'!$J:$J,'Totals by fund'!C$2)+SUMIFS('Bank account 5'!$E:$E,'Bank account 5'!$K:$K,"Transfer",'Bank account 5'!$J:$J,'Totals by fund'!C$2)+SUMIFS('Bank account 6'!$E:$E,'Bank account 6'!$K:$K,"Transfer",'Bank account 6'!$J:$J,'Totals by fund'!C$2)</f>
        <v>0</v>
      </c>
      <c r="D25" s="106">
        <f>SUMIFS('Bank account 1'!$E:$E,'Bank account 1'!$K:$K,"Transfer",'Bank account 1'!$J:$J,'Totals by fund'!D$2)+SUMIFS('Bank account 2'!$E:$E,'Bank account 2'!$K:$K,"Transfer",'Bank account 2'!$J:$J,'Totals by fund'!D$2)+SUMIFS('Bank account 3'!$E:$E,'Bank account 3'!$K:$K,"Transfer",'Bank account 3'!$J:$J,'Totals by fund'!D$2)+SUMIFS('Bank account 4'!$E:$E,'Bank account 4'!$K:$K,"Transfer",'Bank account 4'!$J:$J,'Totals by fund'!D$2)+SUMIFS('Bank account 5'!$E:$E,'Bank account 5'!$K:$K,"Transfer",'Bank account 5'!$J:$J,'Totals by fund'!D$2)+SUMIFS('Bank account 6'!$E:$E,'Bank account 6'!$K:$K,"Transfer",'Bank account 6'!$J:$J,'Totals by fund'!D$2)</f>
        <v>0</v>
      </c>
      <c r="E25" s="106">
        <f>SUMIFS('Bank account 1'!$E:$E,'Bank account 1'!$K:$K,"Transfer",'Bank account 1'!$J:$J,'Totals by fund'!E$2)+SUMIFS('Bank account 2'!$E:$E,'Bank account 2'!$K:$K,"Transfer",'Bank account 2'!$J:$J,'Totals by fund'!E$2)+SUMIFS('Bank account 3'!$E:$E,'Bank account 3'!$K:$K,"Transfer",'Bank account 3'!$J:$J,'Totals by fund'!E$2)+SUMIFS('Bank account 4'!$E:$E,'Bank account 4'!$K:$K,"Transfer",'Bank account 4'!$J:$J,'Totals by fund'!E$2)+SUMIFS('Bank account 5'!$E:$E,'Bank account 5'!$K:$K,"Transfer",'Bank account 5'!$J:$J,'Totals by fund'!E$2)+SUMIFS('Bank account 6'!$E:$E,'Bank account 6'!$K:$K,"Transfer",'Bank account 6'!$J:$J,'Totals by fund'!E$2)</f>
        <v>0</v>
      </c>
      <c r="F25" s="106"/>
      <c r="G25" s="104">
        <f t="shared" ref="G25:G27" si="9">SUM(B25:F25)</f>
        <v>500</v>
      </c>
    </row>
    <row r="26" spans="1:13" x14ac:dyDescent="0.3">
      <c r="A26" t="s">
        <v>127</v>
      </c>
      <c r="B26" s="106">
        <f>SUMIFS('Bank account 1'!$F:$F,'Bank account 1'!$K:$K,"Transfer",'Bank account 1'!$J:$J,'Totals by fund'!B$2)+SUMIFS('Bank account 2'!$F:$F,'Bank account 2'!$K:$K,"Transfer",'Bank account 2'!$J:$J,'Totals by fund'!B$2)+SUMIFS('Bank account 3'!$F:$F,'Bank account 3'!$K:$K,"Transfer",'Bank account 3'!$J:$J,'Totals by fund'!B$2)+SUMIFS('Bank account 4'!$F:$F,'Bank account 4'!$K:$K,"Transfer",'Bank account 4'!$J:$J,'Totals by fund'!B$2)+SUMIFS('Bank account 5'!$F:$F,'Bank account 5'!$K:$K,"Transfer",'Bank account 5'!$J:$J,'Totals by fund'!B$2)+SUMIFS('Bank account 6'!$F:$F,'Bank account 6'!$K:$K,"Transfer",'Bank account 6'!$J:$J,'Totals by fund'!B$2)</f>
        <v>500</v>
      </c>
      <c r="C26" s="106">
        <f>SUMIFS('Bank account 1'!$F:$F,'Bank account 1'!$K:$K,"Transfer",'Bank account 1'!$J:$J,'Totals by fund'!C$2)+SUMIFS('Bank account 2'!$F:$F,'Bank account 2'!$K:$K,"Transfer",'Bank account 2'!$J:$J,'Totals by fund'!C$2)+SUMIFS('Bank account 3'!$F:$F,'Bank account 3'!$K:$K,"Transfer",'Bank account 3'!$J:$J,'Totals by fund'!C$2)+SUMIFS('Bank account 4'!$F:$F,'Bank account 4'!$K:$K,"Transfer",'Bank account 4'!$J:$J,'Totals by fund'!C$2)+SUMIFS('Bank account 5'!$F:$F,'Bank account 5'!$K:$K,"Transfer",'Bank account 5'!$J:$J,'Totals by fund'!C$2)+SUMIFS('Bank account 6'!$F:$F,'Bank account 6'!$K:$K,"Transfer",'Bank account 6'!$J:$J,'Totals by fund'!C$2)</f>
        <v>0</v>
      </c>
      <c r="D26" s="106">
        <f>SUMIFS('Bank account 1'!$F:$F,'Bank account 1'!$K:$K,"Transfer",'Bank account 1'!$J:$J,'Totals by fund'!D$2)+SUMIFS('Bank account 2'!$F:$F,'Bank account 2'!$K:$K,"Transfer",'Bank account 2'!$J:$J,'Totals by fund'!D$2)+SUMIFS('Bank account 3'!$F:$F,'Bank account 3'!$K:$K,"Transfer",'Bank account 3'!$J:$J,'Totals by fund'!D$2)+SUMIFS('Bank account 4'!$F:$F,'Bank account 4'!$K:$K,"Transfer",'Bank account 4'!$J:$J,'Totals by fund'!D$2)+SUMIFS('Bank account 5'!$F:$F,'Bank account 5'!$K:$K,"Transfer",'Bank account 5'!$J:$J,'Totals by fund'!D$2)+SUMIFS('Bank account 6'!$F:$F,'Bank account 6'!$K:$K,"Transfer",'Bank account 6'!$J:$J,'Totals by fund'!D$2)</f>
        <v>0</v>
      </c>
      <c r="E26" s="106">
        <f>SUMIFS('Bank account 1'!$F:$F,'Bank account 1'!$K:$K,"Transfer",'Bank account 1'!$J:$J,'Totals by fund'!E$2)+SUMIFS('Bank account 2'!$F:$F,'Bank account 2'!$K:$K,"Transfer",'Bank account 2'!$J:$J,'Totals by fund'!E$2)+SUMIFS('Bank account 3'!$F:$F,'Bank account 3'!$K:$K,"Transfer",'Bank account 3'!$J:$J,'Totals by fund'!E$2)+SUMIFS('Bank account 4'!$F:$F,'Bank account 4'!$K:$K,"Transfer",'Bank account 4'!$J:$J,'Totals by fund'!E$2)+SUMIFS('Bank account 5'!$F:$F,'Bank account 5'!$K:$K,"Transfer",'Bank account 5'!$J:$J,'Totals by fund'!E$2)+SUMIFS('Bank account 6'!$F:$F,'Bank account 6'!$K:$K,"Transfer",'Bank account 6'!$J:$J,'Totals by fund'!E$2)</f>
        <v>0</v>
      </c>
      <c r="F26" s="106"/>
      <c r="G26" s="104">
        <f t="shared" si="9"/>
        <v>500</v>
      </c>
    </row>
    <row r="27" spans="1:13" x14ac:dyDescent="0.3">
      <c r="A27" s="97" t="s">
        <v>128</v>
      </c>
      <c r="B27" s="99">
        <f>B25-B26</f>
        <v>0</v>
      </c>
      <c r="C27" s="99">
        <f>C25-C26</f>
        <v>0</v>
      </c>
      <c r="D27" s="99">
        <f>D25-D26</f>
        <v>0</v>
      </c>
      <c r="E27" s="99">
        <f>E25-E26</f>
        <v>0</v>
      </c>
      <c r="G27" s="104">
        <f t="shared" si="9"/>
        <v>0</v>
      </c>
      <c r="H27" t="b">
        <f>AND(B27=0,C27=0,D27=0,E27=0,G27=0)</f>
        <v>1</v>
      </c>
    </row>
    <row r="29" spans="1:13" x14ac:dyDescent="0.3">
      <c r="A29" s="97" t="s">
        <v>129</v>
      </c>
    </row>
    <row r="31" spans="1:13" x14ac:dyDescent="0.3">
      <c r="A31" s="97" t="s">
        <v>130</v>
      </c>
    </row>
    <row r="32" spans="1:13" x14ac:dyDescent="0.3">
      <c r="A32" t="s">
        <v>111</v>
      </c>
      <c r="B32" s="108">
        <v>500</v>
      </c>
      <c r="C32" s="108">
        <v>0</v>
      </c>
      <c r="D32" s="108">
        <v>500</v>
      </c>
      <c r="E32" s="108">
        <v>0</v>
      </c>
      <c r="F32" s="108"/>
    </row>
    <row r="33" spans="1:13" x14ac:dyDescent="0.3">
      <c r="A33" t="s">
        <v>131</v>
      </c>
      <c r="B33" s="108">
        <v>250</v>
      </c>
      <c r="C33" s="108">
        <v>0</v>
      </c>
      <c r="D33" s="108">
        <v>250</v>
      </c>
      <c r="E33" s="108">
        <v>0</v>
      </c>
      <c r="F33" s="108"/>
    </row>
    <row r="34" spans="1:13" x14ac:dyDescent="0.3">
      <c r="A34" t="s">
        <v>132</v>
      </c>
      <c r="B34" s="108">
        <v>300</v>
      </c>
      <c r="C34" s="108">
        <v>0</v>
      </c>
      <c r="D34" s="108">
        <v>0</v>
      </c>
      <c r="E34" s="108">
        <v>0</v>
      </c>
      <c r="F34" s="108"/>
    </row>
    <row r="35" spans="1:13" x14ac:dyDescent="0.3">
      <c r="A35" t="s">
        <v>133</v>
      </c>
      <c r="B35" s="108">
        <v>0</v>
      </c>
      <c r="C35" s="108">
        <v>0</v>
      </c>
      <c r="D35" s="108">
        <v>0</v>
      </c>
      <c r="E35" s="108">
        <v>0</v>
      </c>
      <c r="F35" s="108"/>
    </row>
    <row r="36" spans="1:13" x14ac:dyDescent="0.3">
      <c r="A36" t="s">
        <v>134</v>
      </c>
      <c r="B36" s="108">
        <v>0</v>
      </c>
      <c r="C36" s="108">
        <v>0</v>
      </c>
      <c r="D36" s="108">
        <v>0</v>
      </c>
      <c r="E36" s="108">
        <v>0</v>
      </c>
      <c r="F36" s="108"/>
    </row>
    <row r="37" spans="1:13" x14ac:dyDescent="0.3">
      <c r="A37" t="s">
        <v>135</v>
      </c>
      <c r="B37" s="108">
        <v>0</v>
      </c>
      <c r="C37" s="108">
        <v>0</v>
      </c>
      <c r="D37" s="108">
        <v>0</v>
      </c>
      <c r="E37" s="108">
        <v>0</v>
      </c>
      <c r="F37" s="108"/>
    </row>
    <row r="38" spans="1:13" x14ac:dyDescent="0.3">
      <c r="A38" s="97" t="s">
        <v>114</v>
      </c>
      <c r="B38" s="113">
        <f>SUM(B32:B37)</f>
        <v>1050</v>
      </c>
      <c r="C38" s="113">
        <f>SUM(C32:C37)</f>
        <v>0</v>
      </c>
      <c r="D38" s="113">
        <f>SUM(D32:D37)</f>
        <v>750</v>
      </c>
      <c r="E38" s="113">
        <f>SUM(E32:E37)</f>
        <v>0</v>
      </c>
      <c r="F38" s="113"/>
      <c r="G38" s="112">
        <f>SUM(B38:F38)</f>
        <v>1800</v>
      </c>
      <c r="H38" t="b">
        <f>G38='Bank account 1'!B1+'Bank account 2'!B1+'Bank account 3'!B1+'Bank account 4'!B1+'Bank account 5'!B1+'Bank account 6'!B1</f>
        <v>1</v>
      </c>
      <c r="K38" s="103">
        <f>SUMIF($B$3:$E$3,K$2,$B38:$F38)</f>
        <v>1050</v>
      </c>
      <c r="L38" s="103">
        <f>SUMIF($B$3:$E$3,L$2,$B38:$F38)</f>
        <v>750</v>
      </c>
      <c r="M38" s="103">
        <f>SUMIF($B$3:$E$3,M$2,$B38:$F38)</f>
        <v>0</v>
      </c>
    </row>
    <row r="39" spans="1:13" x14ac:dyDescent="0.3">
      <c r="A39" s="112"/>
      <c r="B39" s="112"/>
      <c r="C39" s="112"/>
      <c r="D39" s="112"/>
      <c r="E39" s="112"/>
      <c r="F39" s="112"/>
      <c r="G39" s="112"/>
      <c r="K39" s="103"/>
      <c r="L39" s="103"/>
      <c r="M39" s="103"/>
    </row>
    <row r="40" spans="1:13" x14ac:dyDescent="0.3">
      <c r="A40" s="97" t="s">
        <v>118</v>
      </c>
      <c r="B40" s="112"/>
      <c r="C40" s="112"/>
      <c r="D40" s="112"/>
      <c r="E40" s="112"/>
      <c r="F40" s="112"/>
      <c r="G40" s="112"/>
      <c r="K40" s="103"/>
      <c r="L40" s="103"/>
      <c r="M40" s="103"/>
    </row>
    <row r="41" spans="1:13" x14ac:dyDescent="0.3">
      <c r="A41" t="s">
        <v>111</v>
      </c>
      <c r="B41" s="106">
        <f>SUMIFS('Bank account 1'!$E:$E,'Bank account 1'!$J:$J,'Totals by fund'!B$2)</f>
        <v>1025</v>
      </c>
      <c r="C41" s="106">
        <f>SUMIFS('Bank account 1'!$E:$E,'Bank account 1'!$J:$J,'Totals by fund'!C$2)</f>
        <v>0</v>
      </c>
      <c r="D41" s="106">
        <f>SUMIFS('Bank account 1'!$E:$E,'Bank account 1'!$J:$J,'Totals by fund'!D$2)</f>
        <v>200</v>
      </c>
      <c r="E41" s="106">
        <f>SUMIFS('Bank account 1'!$E:$E,'Bank account 1'!$J:$J,'Totals by fund'!E$2)</f>
        <v>150</v>
      </c>
      <c r="F41" s="106"/>
      <c r="G41" s="112"/>
      <c r="K41" s="103"/>
      <c r="L41" s="103"/>
      <c r="M41" s="103"/>
    </row>
    <row r="42" spans="1:13" x14ac:dyDescent="0.3">
      <c r="A42" t="s">
        <v>131</v>
      </c>
      <c r="B42" s="106">
        <f>SUMIFS('Bank account 2'!$E:$E,'Bank account 2'!$J:$J,'Totals by fund'!B$2)</f>
        <v>100</v>
      </c>
      <c r="C42" s="106">
        <f>SUMIFS('Bank account 2'!$E:$E,'Bank account 2'!$J:$J,'Totals by fund'!C$2)</f>
        <v>0</v>
      </c>
      <c r="D42" s="106">
        <f>SUMIFS('Bank account 2'!$E:$E,'Bank account 2'!$J:$J,'Totals by fund'!D$2)</f>
        <v>0</v>
      </c>
      <c r="E42" s="106">
        <f>SUMIFS('Bank account 2'!$E:$E,'Bank account 2'!$J:$J,'Totals by fund'!E$2)</f>
        <v>0</v>
      </c>
      <c r="F42" s="106"/>
      <c r="G42" s="112"/>
      <c r="K42" s="103"/>
      <c r="L42" s="103"/>
      <c r="M42" s="103"/>
    </row>
    <row r="43" spans="1:13" x14ac:dyDescent="0.3">
      <c r="A43" t="s">
        <v>132</v>
      </c>
      <c r="B43" s="106">
        <f>SUMIFS('Bank account 3'!$E:$E,'Bank account 3'!$J:$J,'Totals by fund'!B$2)</f>
        <v>200</v>
      </c>
      <c r="C43" s="106">
        <f>SUMIFS('Bank account 3'!$E:$E,'Bank account 3'!$J:$J,'Totals by fund'!C$2)</f>
        <v>0</v>
      </c>
      <c r="D43" s="106">
        <f>SUMIFS('Bank account 3'!$E:$E,'Bank account 3'!$J:$J,'Totals by fund'!D$2)</f>
        <v>0</v>
      </c>
      <c r="E43" s="106">
        <f>SUMIFS('Bank account 3'!$E:$E,'Bank account 3'!$J:$J,'Totals by fund'!E$2)</f>
        <v>0</v>
      </c>
      <c r="F43" s="106"/>
      <c r="G43" s="112"/>
      <c r="K43" s="103"/>
      <c r="L43" s="103"/>
      <c r="M43" s="103"/>
    </row>
    <row r="44" spans="1:13" x14ac:dyDescent="0.3">
      <c r="A44" t="s">
        <v>133</v>
      </c>
      <c r="B44" s="106">
        <f>SUMIFS('Bank account 4'!$E:$E,'Bank account 4'!$J:$J,'Totals by fund'!B$2)</f>
        <v>0</v>
      </c>
      <c r="C44" s="106">
        <f>SUMIFS('Bank account 4'!$E:$E,'Bank account 4'!$J:$J,'Totals by fund'!C$2)</f>
        <v>0</v>
      </c>
      <c r="D44" s="106">
        <f>SUMIFS('Bank account 4'!$E:$E,'Bank account 4'!$J:$J,'Totals by fund'!D$2)</f>
        <v>0</v>
      </c>
      <c r="E44" s="106">
        <f>SUMIFS('Bank account 4'!$E:$E,'Bank account 4'!$J:$J,'Totals by fund'!E$2)</f>
        <v>0</v>
      </c>
      <c r="F44" s="106"/>
      <c r="G44" s="112"/>
      <c r="K44" s="103"/>
      <c r="L44" s="103"/>
      <c r="M44" s="103"/>
    </row>
    <row r="45" spans="1:13" x14ac:dyDescent="0.3">
      <c r="A45" t="s">
        <v>134</v>
      </c>
      <c r="B45" s="106">
        <f>SUMIFS('Bank account 5'!$E:$E,'Bank account 5'!$J:$J,'Totals by fund'!B$2)</f>
        <v>0</v>
      </c>
      <c r="C45" s="106">
        <f>SUMIFS('Bank account 5'!$E:$E,'Bank account 5'!$J:$J,'Totals by fund'!C$2)</f>
        <v>0</v>
      </c>
      <c r="D45" s="106">
        <f>SUMIFS('Bank account 5'!$E:$E,'Bank account 5'!$J:$J,'Totals by fund'!D$2)</f>
        <v>0</v>
      </c>
      <c r="E45" s="106">
        <f>SUMIFS('Bank account 5'!$E:$E,'Bank account 5'!$J:$J,'Totals by fund'!E$2)</f>
        <v>0</v>
      </c>
      <c r="F45" s="106"/>
      <c r="G45" s="112"/>
      <c r="K45" s="103"/>
      <c r="L45" s="103"/>
      <c r="M45" s="103"/>
    </row>
    <row r="46" spans="1:13" x14ac:dyDescent="0.3">
      <c r="A46" t="s">
        <v>135</v>
      </c>
      <c r="B46" s="106">
        <f>SUMIFS('Bank account 6'!$E:$E,'Bank account 6'!$J:$J,'Totals by fund'!B$2)</f>
        <v>0</v>
      </c>
      <c r="C46" s="106">
        <f>SUMIFS('Bank account 6'!$E:$E,'Bank account 6'!$J:$J,'Totals by fund'!C$2)</f>
        <v>0</v>
      </c>
      <c r="D46" s="106">
        <f>SUMIFS('Bank account 6'!$E:$E,'Bank account 6'!$J:$J,'Totals by fund'!D$2)</f>
        <v>0</v>
      </c>
      <c r="E46" s="106">
        <f>SUMIFS('Bank account 6'!$E:$E,'Bank account 6'!$J:$J,'Totals by fund'!E$2)</f>
        <v>0</v>
      </c>
      <c r="F46" s="106"/>
      <c r="G46" s="112"/>
      <c r="K46" s="103"/>
      <c r="L46" s="103"/>
      <c r="M46" s="103"/>
    </row>
    <row r="47" spans="1:13" x14ac:dyDescent="0.3">
      <c r="A47" s="97" t="s">
        <v>114</v>
      </c>
      <c r="B47" s="113">
        <f>SUM(B41:B46)</f>
        <v>1325</v>
      </c>
      <c r="C47" s="113">
        <f>SUM(C41:C46)</f>
        <v>0</v>
      </c>
      <c r="D47" s="113">
        <f>SUM(D41:D46)</f>
        <v>200</v>
      </c>
      <c r="E47" s="113">
        <f>SUM(E41:E46)</f>
        <v>150</v>
      </c>
      <c r="F47" s="113"/>
      <c r="G47" s="112">
        <f>SUM(B47:F47)</f>
        <v>1675</v>
      </c>
      <c r="H47" t="b">
        <f>G47=G12+G25</f>
        <v>1</v>
      </c>
      <c r="K47" s="103"/>
      <c r="L47" s="103"/>
      <c r="M47" s="103"/>
    </row>
    <row r="48" spans="1:13" x14ac:dyDescent="0.3">
      <c r="A48" s="112"/>
      <c r="B48" s="112"/>
      <c r="C48" s="112"/>
      <c r="D48" s="112"/>
      <c r="E48" s="112"/>
      <c r="F48" s="112"/>
      <c r="G48" s="112"/>
      <c r="K48" s="103"/>
      <c r="L48" s="103"/>
      <c r="M48" s="103"/>
    </row>
    <row r="49" spans="1:14" x14ac:dyDescent="0.3">
      <c r="A49" s="97" t="s">
        <v>121</v>
      </c>
      <c r="B49" s="112"/>
      <c r="C49" s="112"/>
      <c r="D49" s="112"/>
      <c r="E49" s="112"/>
      <c r="F49" s="112"/>
      <c r="G49" s="112"/>
      <c r="K49" s="103"/>
      <c r="L49" s="103"/>
      <c r="M49" s="103"/>
    </row>
    <row r="50" spans="1:14" x14ac:dyDescent="0.3">
      <c r="A50" t="s">
        <v>111</v>
      </c>
      <c r="B50" s="106">
        <f>SUMIFS('Bank account 1'!$F:$F,'Bank account 1'!$J:$J,'Totals by fund'!B$2)</f>
        <v>535</v>
      </c>
      <c r="C50" s="106">
        <f>SUMIFS('Bank account 1'!$F:$F,'Bank account 1'!$J:$J,'Totals by fund'!C$2)</f>
        <v>0</v>
      </c>
      <c r="D50" s="106">
        <f>SUMIFS('Bank account 1'!$F:$F,'Bank account 1'!$J:$J,'Totals by fund'!D$2)</f>
        <v>300</v>
      </c>
      <c r="E50" s="106">
        <f>SUMIFS('Bank account 1'!$F:$F,'Bank account 1'!$J:$J,'Totals by fund'!E$2)</f>
        <v>150</v>
      </c>
      <c r="F50" s="106"/>
      <c r="G50" s="112"/>
      <c r="K50" s="103"/>
      <c r="L50" s="103"/>
      <c r="M50" s="103"/>
    </row>
    <row r="51" spans="1:14" x14ac:dyDescent="0.3">
      <c r="A51" t="s">
        <v>131</v>
      </c>
      <c r="B51" s="106">
        <f>SUMIFS('Bank account 2'!$F:$F,'Bank account 2'!$J:$J,'Totals by fund'!B$2)</f>
        <v>0</v>
      </c>
      <c r="C51" s="106">
        <f>SUMIFS('Bank account 2'!$F:$F,'Bank account 2'!$J:$J,'Totals by fund'!C$2)</f>
        <v>0</v>
      </c>
      <c r="D51" s="106">
        <f>SUMIFS('Bank account 2'!$F:$F,'Bank account 2'!$J:$J,'Totals by fund'!D$2)</f>
        <v>250</v>
      </c>
      <c r="E51" s="106">
        <f>SUMIFS('Bank account 2'!$F:$F,'Bank account 2'!$J:$J,'Totals by fund'!E$2)</f>
        <v>0</v>
      </c>
      <c r="F51" s="106"/>
      <c r="G51" s="112"/>
      <c r="K51" s="103"/>
      <c r="L51" s="103"/>
      <c r="M51" s="103"/>
    </row>
    <row r="52" spans="1:14" x14ac:dyDescent="0.3">
      <c r="A52" t="s">
        <v>132</v>
      </c>
      <c r="B52" s="106">
        <f>SUMIFS('Bank account 3'!$F:$F,'Bank account 3'!$J:$J,'Totals by fund'!B$2)</f>
        <v>500</v>
      </c>
      <c r="C52" s="106">
        <f>SUMIFS('Bank account 3'!$F:$F,'Bank account 3'!$J:$J,'Totals by fund'!C$2)</f>
        <v>0</v>
      </c>
      <c r="D52" s="106">
        <f>SUMIFS('Bank account 3'!$F:$F,'Bank account 3'!$J:$J,'Totals by fund'!D$2)</f>
        <v>0</v>
      </c>
      <c r="E52" s="106">
        <f>SUMIFS('Bank account 3'!$F:$F,'Bank account 3'!$J:$J,'Totals by fund'!E$2)</f>
        <v>0</v>
      </c>
      <c r="F52" s="106"/>
      <c r="G52" s="112"/>
      <c r="K52" s="103"/>
      <c r="L52" s="103"/>
      <c r="M52" s="103"/>
    </row>
    <row r="53" spans="1:14" x14ac:dyDescent="0.3">
      <c r="A53" t="s">
        <v>133</v>
      </c>
      <c r="B53" s="106">
        <f>SUMIFS('Bank account 4'!$F:$F,'Bank account 4'!$J:$J,'Totals by fund'!B$2)</f>
        <v>0</v>
      </c>
      <c r="C53" s="106">
        <f>SUMIFS('Bank account 4'!$F:$F,'Bank account 4'!$J:$J,'Totals by fund'!C$2)</f>
        <v>0</v>
      </c>
      <c r="D53" s="106">
        <f>SUMIFS('Bank account 4'!$F:$F,'Bank account 4'!$J:$J,'Totals by fund'!D$2)</f>
        <v>0</v>
      </c>
      <c r="E53" s="106">
        <f>SUMIFS('Bank account 4'!$F:$F,'Bank account 4'!$J:$J,'Totals by fund'!E$2)</f>
        <v>0</v>
      </c>
      <c r="F53" s="106"/>
      <c r="G53" s="112"/>
      <c r="K53" s="103"/>
      <c r="L53" s="103"/>
      <c r="M53" s="103"/>
    </row>
    <row r="54" spans="1:14" x14ac:dyDescent="0.3">
      <c r="A54" t="s">
        <v>134</v>
      </c>
      <c r="B54" s="106">
        <f>SUMIFS('Bank account 5'!$F:$F,'Bank account 5'!$J:$J,'Totals by fund'!B$2)</f>
        <v>0</v>
      </c>
      <c r="C54" s="106">
        <f>SUMIFS('Bank account 5'!$F:$F,'Bank account 5'!$J:$J,'Totals by fund'!C$2)</f>
        <v>0</v>
      </c>
      <c r="D54" s="106">
        <f>SUMIFS('Bank account 5'!$F:$F,'Bank account 5'!$J:$J,'Totals by fund'!D$2)</f>
        <v>0</v>
      </c>
      <c r="E54" s="106">
        <f>SUMIFS('Bank account 5'!$F:$F,'Bank account 5'!$J:$J,'Totals by fund'!E$2)</f>
        <v>0</v>
      </c>
      <c r="F54" s="106"/>
      <c r="G54" s="112"/>
      <c r="K54" s="103"/>
      <c r="L54" s="103"/>
      <c r="M54" s="103"/>
    </row>
    <row r="55" spans="1:14" x14ac:dyDescent="0.3">
      <c r="A55" t="s">
        <v>135</v>
      </c>
      <c r="B55" s="106">
        <f>SUMIFS('Bank account 6'!$F:$F,'Bank account 6'!$J:$J,'Totals by fund'!B$2)</f>
        <v>0</v>
      </c>
      <c r="C55" s="106">
        <f>SUMIFS('Bank account 6'!$F:$F,'Bank account 6'!$J:$J,'Totals by fund'!C$2)</f>
        <v>0</v>
      </c>
      <c r="D55" s="106">
        <f>SUMIFS('Bank account 6'!$F:$F,'Bank account 6'!$J:$J,'Totals by fund'!D$2)</f>
        <v>0</v>
      </c>
      <c r="E55" s="106">
        <f>SUMIFS('Bank account 6'!$F:$F,'Bank account 6'!$J:$J,'Totals by fund'!E$2)</f>
        <v>0</v>
      </c>
      <c r="F55" s="106"/>
      <c r="G55" s="112"/>
      <c r="K55" s="103"/>
      <c r="L55" s="103"/>
      <c r="M55" s="103"/>
    </row>
    <row r="56" spans="1:14" x14ac:dyDescent="0.3">
      <c r="A56" s="97" t="s">
        <v>114</v>
      </c>
      <c r="B56" s="113">
        <f>SUM(B50:B55)</f>
        <v>1035</v>
      </c>
      <c r="C56" s="113">
        <f>SUM(C50:C55)</f>
        <v>0</v>
      </c>
      <c r="D56" s="113">
        <f>SUM(D50:D55)</f>
        <v>550</v>
      </c>
      <c r="E56" s="113">
        <f>SUM(E50:E55)</f>
        <v>150</v>
      </c>
      <c r="F56" s="113"/>
      <c r="G56" s="112">
        <f>SUM(B56:F56)</f>
        <v>1735</v>
      </c>
      <c r="H56" t="b">
        <f>G56=G20+G26</f>
        <v>1</v>
      </c>
      <c r="K56" s="103"/>
      <c r="L56" s="103"/>
      <c r="M56" s="103"/>
    </row>
    <row r="57" spans="1:14" x14ac:dyDescent="0.3">
      <c r="A57" s="97"/>
      <c r="B57" s="97"/>
      <c r="C57" s="97"/>
      <c r="D57" s="97"/>
      <c r="E57" s="97"/>
      <c r="F57" s="97"/>
      <c r="G57" s="97"/>
      <c r="H57" s="97"/>
      <c r="I57" s="97"/>
      <c r="J57" s="97"/>
      <c r="K57" s="103"/>
      <c r="L57" s="103"/>
      <c r="M57" s="103"/>
    </row>
    <row r="58" spans="1:14" x14ac:dyDescent="0.3">
      <c r="A58" s="97" t="s">
        <v>136</v>
      </c>
      <c r="B58" s="113">
        <f>B47-B56</f>
        <v>290</v>
      </c>
      <c r="C58" s="113">
        <f t="shared" ref="C58:E58" si="10">C47-C56</f>
        <v>0</v>
      </c>
      <c r="D58" s="113">
        <f t="shared" si="10"/>
        <v>-350</v>
      </c>
      <c r="E58" s="113">
        <f t="shared" si="10"/>
        <v>0</v>
      </c>
      <c r="F58" s="113"/>
      <c r="G58" s="112">
        <f>SUM(B58:F58)</f>
        <v>-60</v>
      </c>
      <c r="H58" t="b">
        <f>G58=G22</f>
        <v>1</v>
      </c>
      <c r="I58" s="97"/>
      <c r="J58" s="97"/>
      <c r="K58" s="103">
        <f>SUMIF($B$3:$E$3,K$2,$B58:$F58)</f>
        <v>290</v>
      </c>
      <c r="L58" s="103">
        <f>SUMIF($B$3:$E$3,L$2,$B58:$F58)</f>
        <v>-350</v>
      </c>
      <c r="M58" s="103">
        <f>SUMIF($B$3:$E$3,M$2,$B58:$F58)</f>
        <v>0</v>
      </c>
      <c r="N58" t="b">
        <f>AND(K58=K22,L58=L22,M58=M22)</f>
        <v>1</v>
      </c>
    </row>
    <row r="59" spans="1:14" x14ac:dyDescent="0.3">
      <c r="A59" s="97"/>
      <c r="B59" s="97"/>
      <c r="C59" s="97"/>
      <c r="D59" s="97"/>
      <c r="E59" s="97"/>
      <c r="F59" s="97"/>
      <c r="G59" s="97"/>
      <c r="H59" s="97"/>
      <c r="I59" s="97"/>
      <c r="J59" s="97"/>
      <c r="K59" s="103"/>
      <c r="L59" s="103"/>
      <c r="M59" s="103"/>
    </row>
    <row r="60" spans="1:14" x14ac:dyDescent="0.3">
      <c r="A60" s="97" t="s">
        <v>137</v>
      </c>
      <c r="B60" s="112"/>
      <c r="C60" s="112"/>
      <c r="D60" s="112"/>
      <c r="E60" s="112"/>
      <c r="F60" s="112"/>
      <c r="G60" s="112"/>
      <c r="K60" s="103"/>
      <c r="L60" s="103"/>
      <c r="M60" s="103"/>
    </row>
    <row r="61" spans="1:14" x14ac:dyDescent="0.3">
      <c r="A61" t="s">
        <v>111</v>
      </c>
      <c r="B61" s="106">
        <f>SUMIFS('Interfund transfers'!$D:$D,'Interfund transfers'!$C:$C,'Totals by fund'!B$2,'Interfund transfers'!$E:$E,'Totals by fund'!$A61)</f>
        <v>0</v>
      </c>
      <c r="C61" s="106">
        <f>SUMIFS('Interfund transfers'!$D:$D,'Interfund transfers'!$C:$C,'Totals by fund'!C$2,'Interfund transfers'!$E:$E,'Totals by fund'!$A61)</f>
        <v>140</v>
      </c>
      <c r="D61" s="106">
        <f>SUMIFS('Interfund transfers'!$D:$D,'Interfund transfers'!$C:$C,'Totals by fund'!D$2,'Interfund transfers'!$E:$E,'Totals by fund'!$A61)</f>
        <v>0</v>
      </c>
      <c r="E61" s="106">
        <f>SUMIFS('Interfund transfers'!$D:$D,'Interfund transfers'!$C:$C,'Totals by fund'!E$2,'Interfund transfers'!$E:$E,'Totals by fund'!$A61)</f>
        <v>0</v>
      </c>
      <c r="F61" s="106"/>
      <c r="G61" s="112"/>
      <c r="K61" s="103"/>
      <c r="L61" s="103"/>
      <c r="M61" s="103"/>
    </row>
    <row r="62" spans="1:14" x14ac:dyDescent="0.3">
      <c r="A62" t="s">
        <v>131</v>
      </c>
      <c r="B62" s="106">
        <f>SUMIFS('Interfund transfers'!$D:$D,'Interfund transfers'!$C:$C,'Totals by fund'!B$2,'Interfund transfers'!$E:$E,'Totals by fund'!$A62)</f>
        <v>0</v>
      </c>
      <c r="C62" s="106">
        <f>SUMIFS('Interfund transfers'!$D:$D,'Interfund transfers'!$C:$C,'Totals by fund'!C$2,'Interfund transfers'!$E:$E,'Totals by fund'!$A62)</f>
        <v>0</v>
      </c>
      <c r="D62" s="106">
        <f>SUMIFS('Interfund transfers'!$D:$D,'Interfund transfers'!$C:$C,'Totals by fund'!D$2,'Interfund transfers'!$E:$E,'Totals by fund'!$A62)</f>
        <v>0</v>
      </c>
      <c r="E62" s="106">
        <f>SUMIFS('Interfund transfers'!$D:$D,'Interfund transfers'!$C:$C,'Totals by fund'!E$2,'Interfund transfers'!$E:$E,'Totals by fund'!$A62)</f>
        <v>0</v>
      </c>
      <c r="F62" s="106"/>
      <c r="G62" s="112"/>
      <c r="K62" s="103"/>
      <c r="L62" s="103"/>
      <c r="M62" s="103"/>
    </row>
    <row r="63" spans="1:14" x14ac:dyDescent="0.3">
      <c r="A63" t="s">
        <v>132</v>
      </c>
      <c r="B63" s="106">
        <f>SUMIFS('Interfund transfers'!$D:$D,'Interfund transfers'!$C:$C,'Totals by fund'!B$2,'Interfund transfers'!$E:$E,'Totals by fund'!$A63)</f>
        <v>0</v>
      </c>
      <c r="C63" s="106">
        <f>SUMIFS('Interfund transfers'!$D:$D,'Interfund transfers'!$C:$C,'Totals by fund'!C$2,'Interfund transfers'!$E:$E,'Totals by fund'!$A63)</f>
        <v>0</v>
      </c>
      <c r="D63" s="106">
        <f>SUMIFS('Interfund transfers'!$D:$D,'Interfund transfers'!$C:$C,'Totals by fund'!D$2,'Interfund transfers'!$E:$E,'Totals by fund'!$A63)</f>
        <v>0</v>
      </c>
      <c r="E63" s="106">
        <f>SUMIFS('Interfund transfers'!$D:$D,'Interfund transfers'!$C:$C,'Totals by fund'!E$2,'Interfund transfers'!$E:$E,'Totals by fund'!$A63)</f>
        <v>0</v>
      </c>
      <c r="F63" s="106"/>
      <c r="G63" s="112"/>
      <c r="K63" s="103"/>
      <c r="L63" s="103"/>
      <c r="M63" s="103"/>
    </row>
    <row r="64" spans="1:14" x14ac:dyDescent="0.3">
      <c r="A64" t="s">
        <v>133</v>
      </c>
      <c r="B64" s="106">
        <f>SUMIFS('Interfund transfers'!$D:$D,'Interfund transfers'!$C:$C,'Totals by fund'!B$2,'Interfund transfers'!$E:$E,'Totals by fund'!$A64)</f>
        <v>0</v>
      </c>
      <c r="C64" s="106">
        <f>SUMIFS('Interfund transfers'!$D:$D,'Interfund transfers'!$C:$C,'Totals by fund'!C$2,'Interfund transfers'!$E:$E,'Totals by fund'!$A64)</f>
        <v>0</v>
      </c>
      <c r="D64" s="106">
        <f>SUMIFS('Interfund transfers'!$D:$D,'Interfund transfers'!$C:$C,'Totals by fund'!D$2,'Interfund transfers'!$E:$E,'Totals by fund'!$A64)</f>
        <v>0</v>
      </c>
      <c r="E64" s="106">
        <f>SUMIFS('Interfund transfers'!$D:$D,'Interfund transfers'!$C:$C,'Totals by fund'!E$2,'Interfund transfers'!$E:$E,'Totals by fund'!$A64)</f>
        <v>0</v>
      </c>
      <c r="F64" s="106"/>
      <c r="G64" s="112"/>
      <c r="K64" s="103"/>
      <c r="L64" s="103"/>
      <c r="M64" s="103"/>
    </row>
    <row r="65" spans="1:13" x14ac:dyDescent="0.3">
      <c r="A65" t="s">
        <v>134</v>
      </c>
      <c r="B65" s="106">
        <f>SUMIFS('Interfund transfers'!$D:$D,'Interfund transfers'!$C:$C,'Totals by fund'!B$2,'Interfund transfers'!$E:$E,'Totals by fund'!$A65)</f>
        <v>0</v>
      </c>
      <c r="C65" s="106">
        <f>SUMIFS('Interfund transfers'!$D:$D,'Interfund transfers'!$C:$C,'Totals by fund'!C$2,'Interfund transfers'!$E:$E,'Totals by fund'!$A65)</f>
        <v>0</v>
      </c>
      <c r="D65" s="106">
        <f>SUMIFS('Interfund transfers'!$D:$D,'Interfund transfers'!$C:$C,'Totals by fund'!D$2,'Interfund transfers'!$E:$E,'Totals by fund'!$A65)</f>
        <v>0</v>
      </c>
      <c r="E65" s="106">
        <f>SUMIFS('Interfund transfers'!$D:$D,'Interfund transfers'!$C:$C,'Totals by fund'!E$2,'Interfund transfers'!$E:$E,'Totals by fund'!$A65)</f>
        <v>0</v>
      </c>
      <c r="F65" s="106"/>
      <c r="G65" s="112"/>
      <c r="K65" s="103"/>
      <c r="L65" s="103"/>
      <c r="M65" s="103"/>
    </row>
    <row r="66" spans="1:13" x14ac:dyDescent="0.3">
      <c r="A66" t="s">
        <v>135</v>
      </c>
      <c r="B66" s="106">
        <f>SUMIFS('Interfund transfers'!$D:$D,'Interfund transfers'!$C:$C,'Totals by fund'!B$2,'Interfund transfers'!$E:$E,'Totals by fund'!$A66)</f>
        <v>0</v>
      </c>
      <c r="C66" s="106">
        <f>SUMIFS('Interfund transfers'!$D:$D,'Interfund transfers'!$C:$C,'Totals by fund'!C$2,'Interfund transfers'!$E:$E,'Totals by fund'!$A66)</f>
        <v>0</v>
      </c>
      <c r="D66" s="106">
        <f>SUMIFS('Interfund transfers'!$D:$D,'Interfund transfers'!$C:$C,'Totals by fund'!D$2,'Interfund transfers'!$E:$E,'Totals by fund'!$A66)</f>
        <v>0</v>
      </c>
      <c r="E66" s="106">
        <f>SUMIFS('Interfund transfers'!$D:$D,'Interfund transfers'!$C:$C,'Totals by fund'!E$2,'Interfund transfers'!$E:$E,'Totals by fund'!$A66)</f>
        <v>0</v>
      </c>
      <c r="F66" s="106"/>
      <c r="G66" s="112"/>
      <c r="K66" s="103"/>
      <c r="L66" s="103"/>
      <c r="M66" s="103"/>
    </row>
    <row r="67" spans="1:13" x14ac:dyDescent="0.3">
      <c r="A67" s="97" t="s">
        <v>114</v>
      </c>
      <c r="B67" s="113">
        <f>SUM(B61:B66)</f>
        <v>0</v>
      </c>
      <c r="C67" s="113">
        <f>SUM(C61:C66)</f>
        <v>140</v>
      </c>
      <c r="D67" s="113">
        <f>SUM(D61:D66)</f>
        <v>0</v>
      </c>
      <c r="E67" s="113">
        <f>SUM(E61:E66)</f>
        <v>0</v>
      </c>
      <c r="F67" s="113"/>
      <c r="G67" s="112">
        <f>SUM(B67:F67)</f>
        <v>140</v>
      </c>
      <c r="H67" t="b">
        <f>G67=SUM('Interfund transfers'!D:D)</f>
        <v>1</v>
      </c>
      <c r="K67" s="103">
        <f>SUMIF($B$3:$E$3,K$2,$B67:$F67)</f>
        <v>140</v>
      </c>
      <c r="L67" s="103">
        <f>SUMIF($B$3:$E$3,L$2,$B67:$F67)</f>
        <v>0</v>
      </c>
      <c r="M67" s="103">
        <f>SUMIF($B$3:$E$3,M$2,$B67:$F67)</f>
        <v>0</v>
      </c>
    </row>
    <row r="68" spans="1:13" x14ac:dyDescent="0.3">
      <c r="A68" s="97"/>
      <c r="B68" s="97"/>
      <c r="C68" s="97"/>
      <c r="D68" s="97"/>
      <c r="E68" s="97"/>
      <c r="F68" s="97"/>
      <c r="G68" s="97"/>
      <c r="H68" s="97"/>
      <c r="I68" s="97"/>
      <c r="K68" s="103"/>
      <c r="L68" s="103"/>
      <c r="M68" s="103"/>
    </row>
    <row r="69" spans="1:13" x14ac:dyDescent="0.3">
      <c r="A69" s="97" t="s">
        <v>138</v>
      </c>
      <c r="B69" s="112"/>
      <c r="C69" s="112"/>
      <c r="D69" s="112"/>
      <c r="E69" s="112"/>
      <c r="F69" s="112"/>
      <c r="G69" s="112"/>
      <c r="K69" s="103"/>
      <c r="L69" s="103"/>
      <c r="M69" s="103"/>
    </row>
    <row r="70" spans="1:13" x14ac:dyDescent="0.3">
      <c r="A70" t="s">
        <v>111</v>
      </c>
      <c r="B70" s="106">
        <f>SUMIFS('Interfund transfers'!$D:$D,'Interfund transfers'!$B:$B,'Totals by fund'!B$2,'Interfund transfers'!$E:$E,'Totals by fund'!$A70)</f>
        <v>140</v>
      </c>
      <c r="C70" s="106">
        <f>SUMIFS('Interfund transfers'!$D:$D,'Interfund transfers'!$B:$B,'Totals by fund'!C$2,'Interfund transfers'!$E:$E,'Totals by fund'!$A70)</f>
        <v>0</v>
      </c>
      <c r="D70" s="106">
        <f>SUMIFS('Interfund transfers'!$D:$D,'Interfund transfers'!$B:$B,'Totals by fund'!D$2,'Interfund transfers'!$E:$E,'Totals by fund'!$A70)</f>
        <v>0</v>
      </c>
      <c r="E70" s="106">
        <f>SUMIFS('Interfund transfers'!$D:$D,'Interfund transfers'!$B:$B,'Totals by fund'!E$2,'Interfund transfers'!$E:$E,'Totals by fund'!$A70)</f>
        <v>0</v>
      </c>
      <c r="F70" s="106"/>
      <c r="G70" s="112"/>
      <c r="K70" s="103"/>
      <c r="L70" s="103"/>
      <c r="M70" s="103"/>
    </row>
    <row r="71" spans="1:13" x14ac:dyDescent="0.3">
      <c r="A71" t="s">
        <v>131</v>
      </c>
      <c r="B71" s="106">
        <f>SUMIFS('Interfund transfers'!$D:$D,'Interfund transfers'!$B:$B,'Totals by fund'!B$2,'Interfund transfers'!$E:$E,'Totals by fund'!$A71)</f>
        <v>0</v>
      </c>
      <c r="C71" s="106">
        <f>SUMIFS('Interfund transfers'!$D:$D,'Interfund transfers'!$B:$B,'Totals by fund'!C$2,'Interfund transfers'!$E:$E,'Totals by fund'!$A71)</f>
        <v>0</v>
      </c>
      <c r="D71" s="106">
        <f>SUMIFS('Interfund transfers'!$D:$D,'Interfund transfers'!$B:$B,'Totals by fund'!D$2,'Interfund transfers'!$E:$E,'Totals by fund'!$A71)</f>
        <v>0</v>
      </c>
      <c r="E71" s="106">
        <f>SUMIFS('Interfund transfers'!$D:$D,'Interfund transfers'!$B:$B,'Totals by fund'!E$2,'Interfund transfers'!$E:$E,'Totals by fund'!$A71)</f>
        <v>0</v>
      </c>
      <c r="F71" s="106"/>
      <c r="G71" s="112"/>
      <c r="K71" s="103"/>
      <c r="L71" s="103"/>
      <c r="M71" s="103"/>
    </row>
    <row r="72" spans="1:13" x14ac:dyDescent="0.3">
      <c r="A72" t="s">
        <v>132</v>
      </c>
      <c r="B72" s="106">
        <f>SUMIFS('Interfund transfers'!$D:$D,'Interfund transfers'!$B:$B,'Totals by fund'!B$2,'Interfund transfers'!$E:$E,'Totals by fund'!$A72)</f>
        <v>0</v>
      </c>
      <c r="C72" s="106">
        <f>SUMIFS('Interfund transfers'!$D:$D,'Interfund transfers'!$B:$B,'Totals by fund'!C$2,'Interfund transfers'!$E:$E,'Totals by fund'!$A72)</f>
        <v>0</v>
      </c>
      <c r="D72" s="106">
        <f>SUMIFS('Interfund transfers'!$D:$D,'Interfund transfers'!$B:$B,'Totals by fund'!D$2,'Interfund transfers'!$E:$E,'Totals by fund'!$A72)</f>
        <v>0</v>
      </c>
      <c r="E72" s="106">
        <f>SUMIFS('Interfund transfers'!$D:$D,'Interfund transfers'!$B:$B,'Totals by fund'!E$2,'Interfund transfers'!$E:$E,'Totals by fund'!$A72)</f>
        <v>0</v>
      </c>
      <c r="F72" s="106"/>
      <c r="G72" s="112"/>
      <c r="K72" s="103"/>
      <c r="L72" s="103"/>
      <c r="M72" s="103"/>
    </row>
    <row r="73" spans="1:13" x14ac:dyDescent="0.3">
      <c r="A73" t="s">
        <v>133</v>
      </c>
      <c r="B73" s="106">
        <f>SUMIFS('Interfund transfers'!$D:$D,'Interfund transfers'!$B:$B,'Totals by fund'!B$2,'Interfund transfers'!$E:$E,'Totals by fund'!$A73)</f>
        <v>0</v>
      </c>
      <c r="C73" s="106">
        <f>SUMIFS('Interfund transfers'!$D:$D,'Interfund transfers'!$B:$B,'Totals by fund'!C$2,'Interfund transfers'!$E:$E,'Totals by fund'!$A73)</f>
        <v>0</v>
      </c>
      <c r="D73" s="106">
        <f>SUMIFS('Interfund transfers'!$D:$D,'Interfund transfers'!$B:$B,'Totals by fund'!D$2,'Interfund transfers'!$E:$E,'Totals by fund'!$A73)</f>
        <v>0</v>
      </c>
      <c r="E73" s="106">
        <f>SUMIFS('Interfund transfers'!$D:$D,'Interfund transfers'!$B:$B,'Totals by fund'!E$2,'Interfund transfers'!$E:$E,'Totals by fund'!$A73)</f>
        <v>0</v>
      </c>
      <c r="F73" s="106"/>
      <c r="G73" s="112"/>
      <c r="K73" s="103"/>
      <c r="L73" s="103"/>
      <c r="M73" s="103"/>
    </row>
    <row r="74" spans="1:13" x14ac:dyDescent="0.3">
      <c r="A74" t="s">
        <v>134</v>
      </c>
      <c r="B74" s="106">
        <f>SUMIFS('Interfund transfers'!$D:$D,'Interfund transfers'!$B:$B,'Totals by fund'!B$2,'Interfund transfers'!$E:$E,'Totals by fund'!$A74)</f>
        <v>0</v>
      </c>
      <c r="C74" s="106">
        <f>SUMIFS('Interfund transfers'!$D:$D,'Interfund transfers'!$B:$B,'Totals by fund'!C$2,'Interfund transfers'!$E:$E,'Totals by fund'!$A74)</f>
        <v>0</v>
      </c>
      <c r="D74" s="106">
        <f>SUMIFS('Interfund transfers'!$D:$D,'Interfund transfers'!$B:$B,'Totals by fund'!D$2,'Interfund transfers'!$E:$E,'Totals by fund'!$A74)</f>
        <v>0</v>
      </c>
      <c r="E74" s="106">
        <f>SUMIFS('Interfund transfers'!$D:$D,'Interfund transfers'!$B:$B,'Totals by fund'!E$2,'Interfund transfers'!$E:$E,'Totals by fund'!$A74)</f>
        <v>0</v>
      </c>
      <c r="F74" s="106"/>
      <c r="G74" s="112"/>
      <c r="K74" s="103"/>
      <c r="L74" s="103"/>
      <c r="M74" s="103"/>
    </row>
    <row r="75" spans="1:13" x14ac:dyDescent="0.3">
      <c r="A75" t="s">
        <v>135</v>
      </c>
      <c r="B75" s="106">
        <f>SUMIFS('Interfund transfers'!$D:$D,'Interfund transfers'!$B:$B,'Totals by fund'!B$2,'Interfund transfers'!$E:$E,'Totals by fund'!$A75)</f>
        <v>0</v>
      </c>
      <c r="C75" s="106">
        <f>SUMIFS('Interfund transfers'!$D:$D,'Interfund transfers'!$B:$B,'Totals by fund'!C$2,'Interfund transfers'!$E:$E,'Totals by fund'!$A75)</f>
        <v>0</v>
      </c>
      <c r="D75" s="106">
        <f>SUMIFS('Interfund transfers'!$D:$D,'Interfund transfers'!$B:$B,'Totals by fund'!D$2,'Interfund transfers'!$E:$E,'Totals by fund'!$A75)</f>
        <v>0</v>
      </c>
      <c r="E75" s="106">
        <f>SUMIFS('Interfund transfers'!$D:$D,'Interfund transfers'!$B:$B,'Totals by fund'!E$2,'Interfund transfers'!$E:$E,'Totals by fund'!$A75)</f>
        <v>0</v>
      </c>
      <c r="F75" s="106"/>
      <c r="G75" s="112"/>
      <c r="K75" s="103"/>
      <c r="L75" s="103"/>
      <c r="M75" s="103"/>
    </row>
    <row r="76" spans="1:13" x14ac:dyDescent="0.3">
      <c r="A76" s="97" t="s">
        <v>114</v>
      </c>
      <c r="B76" s="113">
        <f>SUM(B70:B75)</f>
        <v>140</v>
      </c>
      <c r="C76" s="113">
        <f>SUM(C70:C75)</f>
        <v>0</v>
      </c>
      <c r="D76" s="113">
        <f>SUM(D70:D75)</f>
        <v>0</v>
      </c>
      <c r="E76" s="113">
        <f>SUM(E70:E75)</f>
        <v>0</v>
      </c>
      <c r="F76" s="113"/>
      <c r="G76" s="112">
        <f>SUM(B76:F76)</f>
        <v>140</v>
      </c>
      <c r="H76" t="b">
        <f>G76=SUM('Interfund transfers'!D:D)</f>
        <v>1</v>
      </c>
      <c r="K76" s="103">
        <f>SUMIF($B$3:$E$3,K$2,$B76:$F76)</f>
        <v>140</v>
      </c>
      <c r="L76" s="103">
        <f>SUMIF($B$3:$E$3,L$2,$B76:$F76)</f>
        <v>0</v>
      </c>
      <c r="M76" s="103">
        <f>SUMIF($B$3:$E$3,M$2,$B76:$F76)</f>
        <v>0</v>
      </c>
    </row>
    <row r="77" spans="1:13" x14ac:dyDescent="0.3">
      <c r="A77" s="97"/>
      <c r="B77" s="97"/>
      <c r="C77" s="97"/>
      <c r="D77" s="97"/>
      <c r="E77" s="97"/>
      <c r="F77" s="97"/>
      <c r="G77" s="97"/>
      <c r="H77" s="97"/>
      <c r="I77" s="97"/>
      <c r="K77" s="110"/>
      <c r="L77" s="110"/>
      <c r="M77" s="110"/>
    </row>
    <row r="78" spans="1:13" x14ac:dyDescent="0.3">
      <c r="A78" s="97" t="s">
        <v>139</v>
      </c>
      <c r="B78" s="113">
        <f>B67-B76</f>
        <v>-140</v>
      </c>
      <c r="C78" s="113">
        <f t="shared" ref="C78:E78" si="11">C67-C76</f>
        <v>140</v>
      </c>
      <c r="D78" s="113">
        <f t="shared" si="11"/>
        <v>0</v>
      </c>
      <c r="E78" s="113">
        <f t="shared" si="11"/>
        <v>0</v>
      </c>
      <c r="F78" s="113"/>
      <c r="G78" s="112">
        <f>SUM(B78:F78)</f>
        <v>0</v>
      </c>
      <c r="H78" t="b">
        <f>G78=0</f>
        <v>1</v>
      </c>
      <c r="I78" s="97"/>
      <c r="K78" s="103">
        <f>SUMIF($B$3:$E$3,K$2,$B78:$F78)</f>
        <v>0</v>
      </c>
      <c r="L78" s="103">
        <f>SUMIF($B$3:$E$3,L$2,$B78:$F78)</f>
        <v>0</v>
      </c>
      <c r="M78" s="103">
        <f>SUMIF($B$3:$E$3,M$2,$B78:$F78)</f>
        <v>0</v>
      </c>
    </row>
    <row r="79" spans="1:13" x14ac:dyDescent="0.3">
      <c r="A79" s="97"/>
      <c r="B79" s="97"/>
      <c r="C79" s="97"/>
      <c r="D79" s="97"/>
      <c r="E79" s="97"/>
      <c r="F79" s="97"/>
      <c r="G79" s="97"/>
      <c r="H79" s="97"/>
      <c r="I79" s="97"/>
      <c r="K79" s="110"/>
      <c r="L79" s="110"/>
      <c r="M79" s="110"/>
    </row>
    <row r="80" spans="1:13" x14ac:dyDescent="0.3">
      <c r="A80" s="97" t="s">
        <v>140</v>
      </c>
      <c r="B80" s="97"/>
      <c r="C80" s="97"/>
      <c r="D80" s="97"/>
      <c r="E80" s="97"/>
      <c r="F80" s="97"/>
      <c r="G80" s="97"/>
      <c r="H80" s="97"/>
      <c r="I80" s="97"/>
      <c r="K80" s="110"/>
      <c r="L80" s="110"/>
      <c r="M80" s="110"/>
    </row>
    <row r="81" spans="1:13" x14ac:dyDescent="0.3">
      <c r="A81" t="s">
        <v>111</v>
      </c>
      <c r="B81" s="106">
        <f t="shared" ref="B81:E86" si="12">B32+B41-B50+B61-B70</f>
        <v>850</v>
      </c>
      <c r="C81" s="106">
        <f t="shared" si="12"/>
        <v>140</v>
      </c>
      <c r="D81" s="106">
        <f t="shared" si="12"/>
        <v>400</v>
      </c>
      <c r="E81" s="106">
        <f t="shared" si="12"/>
        <v>0</v>
      </c>
      <c r="F81" s="106"/>
      <c r="G81" s="104"/>
      <c r="K81" s="103">
        <f t="shared" ref="K81:M86" si="13">SUMIF($B$3:$E$3,K$2,$B81:$F81)</f>
        <v>990</v>
      </c>
      <c r="L81" s="103">
        <f t="shared" si="13"/>
        <v>400</v>
      </c>
      <c r="M81" s="103">
        <f t="shared" si="13"/>
        <v>0</v>
      </c>
    </row>
    <row r="82" spans="1:13" x14ac:dyDescent="0.3">
      <c r="A82" t="s">
        <v>131</v>
      </c>
      <c r="B82" s="106">
        <f t="shared" si="12"/>
        <v>350</v>
      </c>
      <c r="C82" s="106">
        <f t="shared" si="12"/>
        <v>0</v>
      </c>
      <c r="D82" s="106">
        <f t="shared" si="12"/>
        <v>0</v>
      </c>
      <c r="E82" s="106">
        <f t="shared" si="12"/>
        <v>0</v>
      </c>
      <c r="F82" s="106"/>
      <c r="G82" s="104"/>
      <c r="K82" s="103">
        <f t="shared" si="13"/>
        <v>350</v>
      </c>
      <c r="L82" s="103">
        <f t="shared" si="13"/>
        <v>0</v>
      </c>
      <c r="M82" s="103">
        <f t="shared" si="13"/>
        <v>0</v>
      </c>
    </row>
    <row r="83" spans="1:13" x14ac:dyDescent="0.3">
      <c r="A83" t="s">
        <v>132</v>
      </c>
      <c r="B83" s="106">
        <f t="shared" si="12"/>
        <v>0</v>
      </c>
      <c r="C83" s="106">
        <f t="shared" si="12"/>
        <v>0</v>
      </c>
      <c r="D83" s="106">
        <f t="shared" si="12"/>
        <v>0</v>
      </c>
      <c r="E83" s="106">
        <f t="shared" si="12"/>
        <v>0</v>
      </c>
      <c r="F83" s="106"/>
      <c r="G83" s="104"/>
      <c r="K83" s="103">
        <f t="shared" si="13"/>
        <v>0</v>
      </c>
      <c r="L83" s="103">
        <f t="shared" si="13"/>
        <v>0</v>
      </c>
      <c r="M83" s="103">
        <f t="shared" si="13"/>
        <v>0</v>
      </c>
    </row>
    <row r="84" spans="1:13" x14ac:dyDescent="0.3">
      <c r="A84" t="s">
        <v>133</v>
      </c>
      <c r="B84" s="106">
        <f t="shared" si="12"/>
        <v>0</v>
      </c>
      <c r="C84" s="106">
        <f t="shared" si="12"/>
        <v>0</v>
      </c>
      <c r="D84" s="106">
        <f t="shared" si="12"/>
        <v>0</v>
      </c>
      <c r="E84" s="106">
        <f t="shared" si="12"/>
        <v>0</v>
      </c>
      <c r="F84" s="106"/>
      <c r="G84" s="104"/>
      <c r="K84" s="103">
        <f t="shared" si="13"/>
        <v>0</v>
      </c>
      <c r="L84" s="103">
        <f t="shared" si="13"/>
        <v>0</v>
      </c>
      <c r="M84" s="103">
        <f t="shared" si="13"/>
        <v>0</v>
      </c>
    </row>
    <row r="85" spans="1:13" x14ac:dyDescent="0.3">
      <c r="A85" t="s">
        <v>134</v>
      </c>
      <c r="B85" s="106">
        <f t="shared" si="12"/>
        <v>0</v>
      </c>
      <c r="C85" s="106">
        <f t="shared" si="12"/>
        <v>0</v>
      </c>
      <c r="D85" s="106">
        <f t="shared" si="12"/>
        <v>0</v>
      </c>
      <c r="E85" s="106">
        <f t="shared" si="12"/>
        <v>0</v>
      </c>
      <c r="F85" s="106"/>
      <c r="G85" s="104"/>
      <c r="K85" s="103">
        <f t="shared" si="13"/>
        <v>0</v>
      </c>
      <c r="L85" s="103">
        <f t="shared" si="13"/>
        <v>0</v>
      </c>
      <c r="M85" s="103">
        <f t="shared" si="13"/>
        <v>0</v>
      </c>
    </row>
    <row r="86" spans="1:13" x14ac:dyDescent="0.3">
      <c r="A86" t="s">
        <v>135</v>
      </c>
      <c r="B86" s="106">
        <f t="shared" si="12"/>
        <v>0</v>
      </c>
      <c r="C86" s="106">
        <f t="shared" si="12"/>
        <v>0</v>
      </c>
      <c r="D86" s="106">
        <f t="shared" si="12"/>
        <v>0</v>
      </c>
      <c r="E86" s="106">
        <f t="shared" si="12"/>
        <v>0</v>
      </c>
      <c r="F86" s="106"/>
      <c r="G86" s="104"/>
      <c r="K86" s="103">
        <f t="shared" si="13"/>
        <v>0</v>
      </c>
      <c r="L86" s="103">
        <f t="shared" si="13"/>
        <v>0</v>
      </c>
      <c r="M86" s="103">
        <f t="shared" si="13"/>
        <v>0</v>
      </c>
    </row>
    <row r="87" spans="1:13" x14ac:dyDescent="0.3">
      <c r="A87" s="97" t="s">
        <v>114</v>
      </c>
      <c r="B87" s="113">
        <f>SUM(B81:B86)</f>
        <v>1200</v>
      </c>
      <c r="C87" s="113">
        <f>SUM(C81:C86)</f>
        <v>140</v>
      </c>
      <c r="D87" s="113">
        <f>SUM(D81:D86)</f>
        <v>400</v>
      </c>
      <c r="E87" s="113">
        <f>SUM(E81:E86)</f>
        <v>0</v>
      </c>
      <c r="F87" s="113"/>
      <c r="G87" s="112">
        <f>SUM(B87:F87)</f>
        <v>1740</v>
      </c>
      <c r="H87" t="b">
        <f>G87='Bank account 1'!B2+'Bank account 2'!B2+'Bank account 3'!B2+'Bank account 4'!B2+'Bank account 5'!B2+'Bank account 6'!B2</f>
        <v>1</v>
      </c>
      <c r="K87" s="103">
        <f>SUMIF($B$3:$E$3,K$2,$B87:$F87)</f>
        <v>1340</v>
      </c>
      <c r="L87" s="103">
        <f>SUMIF($B$3:$E$3,L$2,$B87:$F87)</f>
        <v>400</v>
      </c>
      <c r="M87" s="103">
        <f>SUMIF($B$3:$E$3,M$2,$B87:$F87)</f>
        <v>0</v>
      </c>
    </row>
  </sheetData>
  <mergeCells count="2">
    <mergeCell ref="B1:E1"/>
    <mergeCell ref="K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FD94-D134-4BAF-BFBE-DC0247AEF9FD}">
  <dimension ref="A1:G10"/>
  <sheetViews>
    <sheetView workbookViewId="0">
      <selection activeCell="F6" sqref="F6"/>
    </sheetView>
  </sheetViews>
  <sheetFormatPr defaultRowHeight="14.4" x14ac:dyDescent="0.3"/>
  <cols>
    <col min="1" max="1" width="12.77734375" bestFit="1" customWidth="1"/>
    <col min="2" max="2" width="12" bestFit="1" customWidth="1"/>
    <col min="5" max="5" width="15" bestFit="1" customWidth="1"/>
    <col min="6" max="6" width="8.77734375" bestFit="1" customWidth="1"/>
    <col min="7" max="7" width="28.5546875" bestFit="1" customWidth="1"/>
  </cols>
  <sheetData>
    <row r="1" spans="1:7" x14ac:dyDescent="0.3">
      <c r="A1" s="97" t="s">
        <v>69</v>
      </c>
      <c r="B1" s="97" t="s">
        <v>113</v>
      </c>
      <c r="E1" s="97" t="s">
        <v>70</v>
      </c>
      <c r="F1" s="97" t="s">
        <v>63</v>
      </c>
      <c r="G1" s="97" t="s">
        <v>141</v>
      </c>
    </row>
    <row r="2" spans="1:7" x14ac:dyDescent="0.3">
      <c r="A2" t="s">
        <v>73</v>
      </c>
      <c r="B2" t="s">
        <v>115</v>
      </c>
      <c r="E2" t="s">
        <v>84</v>
      </c>
      <c r="F2" t="s">
        <v>142</v>
      </c>
      <c r="G2" t="s">
        <v>143</v>
      </c>
    </row>
    <row r="3" spans="1:7" x14ac:dyDescent="0.3">
      <c r="A3" t="s">
        <v>80</v>
      </c>
      <c r="B3" t="s">
        <v>116</v>
      </c>
      <c r="E3" t="s">
        <v>74</v>
      </c>
      <c r="F3" t="s">
        <v>64</v>
      </c>
      <c r="G3" t="s">
        <v>196</v>
      </c>
    </row>
    <row r="4" spans="1:7" x14ac:dyDescent="0.3">
      <c r="A4" t="s">
        <v>77</v>
      </c>
      <c r="B4" t="s">
        <v>116</v>
      </c>
      <c r="E4" t="s">
        <v>99</v>
      </c>
      <c r="F4" t="s">
        <v>64</v>
      </c>
    </row>
    <row r="5" spans="1:7" x14ac:dyDescent="0.3">
      <c r="A5" t="s">
        <v>110</v>
      </c>
      <c r="B5" t="s">
        <v>115</v>
      </c>
      <c r="E5" t="s">
        <v>119</v>
      </c>
      <c r="F5" t="s">
        <v>64</v>
      </c>
    </row>
    <row r="6" spans="1:7" x14ac:dyDescent="0.3">
      <c r="E6" t="s">
        <v>78</v>
      </c>
      <c r="F6" t="s">
        <v>64</v>
      </c>
    </row>
    <row r="7" spans="1:7" x14ac:dyDescent="0.3">
      <c r="E7" s="1" t="s">
        <v>88</v>
      </c>
      <c r="F7" t="s">
        <v>65</v>
      </c>
    </row>
    <row r="8" spans="1:7" x14ac:dyDescent="0.3">
      <c r="E8" s="1" t="s">
        <v>94</v>
      </c>
      <c r="F8" t="s">
        <v>65</v>
      </c>
    </row>
    <row r="9" spans="1:7" x14ac:dyDescent="0.3">
      <c r="E9" t="s">
        <v>122</v>
      </c>
      <c r="F9" t="s">
        <v>65</v>
      </c>
    </row>
    <row r="10" spans="1:7" x14ac:dyDescent="0.3">
      <c r="E10" t="s">
        <v>97</v>
      </c>
      <c r="F10" t="s">
        <v>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B80A-743F-471A-A115-41E6790673C5}">
  <dimension ref="A1:O97"/>
  <sheetViews>
    <sheetView tabSelected="1" view="pageBreakPreview" zoomScale="75" zoomScaleNormal="75" zoomScaleSheetLayoutView="75" workbookViewId="0">
      <selection activeCell="M18" sqref="M18"/>
    </sheetView>
  </sheetViews>
  <sheetFormatPr defaultColWidth="9.21875" defaultRowHeight="13.2" x14ac:dyDescent="0.25"/>
  <cols>
    <col min="1" max="1" width="31.77734375" style="8" customWidth="1"/>
    <col min="2" max="2" width="15.44140625" style="42" customWidth="1"/>
    <col min="3" max="3" width="1.77734375" style="8" customWidth="1"/>
    <col min="4" max="4" width="15.44140625" style="8" customWidth="1"/>
    <col min="5" max="5" width="1.5546875" style="8" customWidth="1"/>
    <col min="6" max="6" width="15.44140625" style="8" customWidth="1"/>
    <col min="7" max="7" width="1.44140625" style="8" customWidth="1"/>
    <col min="8" max="8" width="15.44140625" style="8" customWidth="1"/>
    <col min="9" max="9" width="1.5546875" style="8" customWidth="1"/>
    <col min="10" max="10" width="14.77734375" style="8" customWidth="1"/>
    <col min="11" max="16384" width="9.21875" style="8"/>
  </cols>
  <sheetData>
    <row r="1" spans="1:10" ht="12.75" customHeight="1" x14ac:dyDescent="0.25">
      <c r="A1" s="162"/>
      <c r="B1" s="180" t="s">
        <v>144</v>
      </c>
      <c r="C1" s="181"/>
      <c r="D1" s="181"/>
      <c r="E1" s="181"/>
      <c r="F1" s="181"/>
      <c r="G1" s="178" t="s">
        <v>145</v>
      </c>
      <c r="H1" s="179"/>
      <c r="I1" s="142"/>
      <c r="J1" s="167" t="s">
        <v>146</v>
      </c>
    </row>
    <row r="2" spans="1:10" ht="15" customHeight="1" x14ac:dyDescent="0.25">
      <c r="A2" s="162"/>
      <c r="B2" s="172"/>
      <c r="C2" s="173"/>
      <c r="D2" s="173"/>
      <c r="E2" s="173"/>
      <c r="F2" s="173"/>
      <c r="G2" s="170"/>
      <c r="H2" s="171"/>
      <c r="I2" s="142"/>
      <c r="J2" s="168"/>
    </row>
    <row r="3" spans="1:10" ht="24" customHeight="1" x14ac:dyDescent="0.25">
      <c r="A3" s="162"/>
      <c r="B3" s="182" t="s">
        <v>147</v>
      </c>
      <c r="C3" s="183"/>
      <c r="D3" s="183"/>
      <c r="E3" s="183"/>
      <c r="F3" s="183"/>
      <c r="G3" s="183"/>
      <c r="H3" s="183"/>
      <c r="I3" s="142"/>
      <c r="J3" s="168"/>
    </row>
    <row r="4" spans="1:10" ht="14.25" customHeight="1" x14ac:dyDescent="0.25">
      <c r="A4" s="162"/>
      <c r="B4" s="188" t="s">
        <v>148</v>
      </c>
      <c r="C4" s="189"/>
      <c r="D4" s="184" t="s">
        <v>149</v>
      </c>
      <c r="E4" s="185"/>
      <c r="F4" s="186" t="s">
        <v>150</v>
      </c>
      <c r="G4" s="184" t="s">
        <v>151</v>
      </c>
      <c r="H4" s="185"/>
      <c r="I4" s="142"/>
      <c r="J4" s="168"/>
    </row>
    <row r="5" spans="1:10" ht="16.5" customHeight="1" x14ac:dyDescent="0.25">
      <c r="A5" s="162"/>
      <c r="B5" s="190"/>
      <c r="C5" s="191"/>
      <c r="D5" s="174"/>
      <c r="E5" s="175"/>
      <c r="F5" s="187"/>
      <c r="G5" s="176"/>
      <c r="H5" s="177"/>
      <c r="I5" s="142"/>
      <c r="J5" s="169"/>
    </row>
    <row r="6" spans="1:10" x14ac:dyDescent="0.25">
      <c r="A6" s="142"/>
      <c r="B6" s="143"/>
      <c r="C6" s="142"/>
      <c r="D6" s="142"/>
      <c r="E6" s="142"/>
      <c r="F6" s="142"/>
      <c r="G6" s="142"/>
      <c r="H6" s="144"/>
      <c r="I6" s="142"/>
      <c r="J6" s="142"/>
    </row>
    <row r="7" spans="1:10" s="7" customFormat="1" ht="21" x14ac:dyDescent="0.4">
      <c r="A7" s="95" t="s">
        <v>152</v>
      </c>
      <c r="B7" s="96"/>
      <c r="C7" s="95"/>
      <c r="D7" s="95"/>
      <c r="E7" s="95"/>
      <c r="F7" s="95"/>
      <c r="G7" s="95"/>
      <c r="H7" s="95"/>
      <c r="I7" s="94"/>
      <c r="J7" s="145"/>
    </row>
    <row r="8" spans="1:10" s="7" customFormat="1" ht="27.6" x14ac:dyDescent="0.25">
      <c r="A8" s="93"/>
      <c r="B8" s="9" t="s">
        <v>153</v>
      </c>
      <c r="C8" s="9"/>
      <c r="D8" s="9" t="s">
        <v>154</v>
      </c>
      <c r="E8" s="9"/>
      <c r="F8" s="9" t="s">
        <v>155</v>
      </c>
      <c r="G8" s="9"/>
      <c r="H8" s="9" t="s">
        <v>156</v>
      </c>
      <c r="I8" s="92"/>
      <c r="J8" s="91" t="s">
        <v>157</v>
      </c>
    </row>
    <row r="9" spans="1:10" s="7" customFormat="1" ht="24" x14ac:dyDescent="0.25">
      <c r="A9" s="10"/>
      <c r="B9" s="90" t="s">
        <v>158</v>
      </c>
      <c r="C9" s="12"/>
      <c r="D9" s="11" t="s">
        <v>159</v>
      </c>
      <c r="E9" s="12"/>
      <c r="F9" s="11" t="s">
        <v>159</v>
      </c>
      <c r="G9" s="12"/>
      <c r="H9" s="11" t="s">
        <v>159</v>
      </c>
      <c r="I9" s="15"/>
      <c r="J9" s="11" t="s">
        <v>159</v>
      </c>
    </row>
    <row r="10" spans="1:10" s="7" customFormat="1" ht="13.8" x14ac:dyDescent="0.25">
      <c r="A10" s="30" t="s">
        <v>160</v>
      </c>
      <c r="B10" s="86"/>
      <c r="C10" s="13"/>
      <c r="D10" s="13"/>
      <c r="E10" s="13"/>
      <c r="F10" s="13"/>
      <c r="G10" s="13"/>
      <c r="H10" s="13"/>
      <c r="I10" s="74"/>
      <c r="J10" s="142"/>
    </row>
    <row r="11" spans="1:10" s="7" customFormat="1" x14ac:dyDescent="0.25">
      <c r="A11" s="34" t="s">
        <v>74</v>
      </c>
      <c r="B11" s="73">
        <f>IFERROR(INDEX('Totals by fund'!$K:$K,MATCH('CC16a template'!$A11,'Totals by fund'!$A:$A,0)),0)</f>
        <v>675</v>
      </c>
      <c r="C11" s="88"/>
      <c r="D11" s="73">
        <f>IFERROR(INDEX('Totals by fund'!$L:$L,MATCH('CC16a template'!$A11,'Totals by fund'!$A:$A,0)),0)</f>
        <v>200</v>
      </c>
      <c r="E11" s="88"/>
      <c r="F11" s="73">
        <f>IFERROR(INDEX('Totals by fund'!$M:$M,MATCH('CC16a template'!$A11,'Totals by fund'!$A:$A,0)),0)</f>
        <v>0</v>
      </c>
      <c r="G11" s="88"/>
      <c r="H11" s="85">
        <f t="shared" ref="H11:H18" si="0">F11+D11+B11</f>
        <v>875</v>
      </c>
      <c r="I11" s="15"/>
      <c r="J11" s="58">
        <v>0</v>
      </c>
    </row>
    <row r="12" spans="1:10" s="7" customFormat="1" x14ac:dyDescent="0.25">
      <c r="A12" s="34" t="s">
        <v>99</v>
      </c>
      <c r="B12" s="73">
        <f>IFERROR(INDEX('Totals by fund'!$K:$K,MATCH('CC16a template'!$A12,'Totals by fund'!$A:$A,0)),0)</f>
        <v>150</v>
      </c>
      <c r="C12" s="88"/>
      <c r="D12" s="73">
        <f>IFERROR(INDEX('Totals by fund'!$L:$L,MATCH('CC16a template'!$A12,'Totals by fund'!$A:$A,0)),0)</f>
        <v>0</v>
      </c>
      <c r="E12" s="88"/>
      <c r="F12" s="73">
        <f>IFERROR(INDEX('Totals by fund'!$M:$M,MATCH('CC16a template'!$A12,'Totals by fund'!$A:$A,0)),0)</f>
        <v>0</v>
      </c>
      <c r="G12" s="88"/>
      <c r="H12" s="85">
        <f t="shared" si="0"/>
        <v>150</v>
      </c>
      <c r="I12" s="15"/>
      <c r="J12" s="58">
        <v>0</v>
      </c>
    </row>
    <row r="13" spans="1:10" s="7" customFormat="1" x14ac:dyDescent="0.25">
      <c r="A13" s="34" t="s">
        <v>119</v>
      </c>
      <c r="B13" s="73">
        <f>IFERROR(INDEX('Totals by fund'!$K:$K,MATCH('CC16a template'!$A13,'Totals by fund'!$A:$A,0)),0)</f>
        <v>0</v>
      </c>
      <c r="C13" s="88"/>
      <c r="D13" s="73">
        <f>IFERROR(INDEX('Totals by fund'!$L:$L,MATCH('CC16a template'!$A13,'Totals by fund'!$A:$A,0)),0)</f>
        <v>0</v>
      </c>
      <c r="E13" s="88"/>
      <c r="F13" s="73">
        <f>IFERROR(INDEX('Totals by fund'!$M:$M,MATCH('CC16a template'!$A13,'Totals by fund'!$A:$A,0)),0)</f>
        <v>0</v>
      </c>
      <c r="G13" s="88"/>
      <c r="H13" s="85">
        <f t="shared" si="0"/>
        <v>0</v>
      </c>
      <c r="I13" s="15"/>
      <c r="J13" s="58">
        <v>0</v>
      </c>
    </row>
    <row r="14" spans="1:10" s="7" customFormat="1" x14ac:dyDescent="0.25">
      <c r="A14" s="34" t="s">
        <v>78</v>
      </c>
      <c r="B14" s="73">
        <f>IFERROR(INDEX('Totals by fund'!$K:$K,MATCH('CC16a template'!$A14,'Totals by fund'!$A:$A,0)),0)</f>
        <v>0</v>
      </c>
      <c r="C14" s="88"/>
      <c r="D14" s="73">
        <f>IFERROR(INDEX('Totals by fund'!$L:$L,MATCH('CC16a template'!$A14,'Totals by fund'!$A:$A,0)),0)</f>
        <v>150</v>
      </c>
      <c r="E14" s="88"/>
      <c r="F14" s="73">
        <f>IFERROR(INDEX('Totals by fund'!$M:$M,MATCH('CC16a template'!$A14,'Totals by fund'!$A:$A,0)),0)</f>
        <v>0</v>
      </c>
      <c r="G14" s="88"/>
      <c r="H14" s="85">
        <f t="shared" si="0"/>
        <v>150</v>
      </c>
      <c r="I14" s="15"/>
      <c r="J14" s="58">
        <v>0</v>
      </c>
    </row>
    <row r="15" spans="1:10" s="7" customFormat="1" x14ac:dyDescent="0.25">
      <c r="A15" s="34"/>
      <c r="B15" s="73">
        <f>IFERROR(INDEX('Totals by fund'!$K:$K,MATCH('CC16a template'!$A15,'Totals by fund'!$A:$A,0)),0)</f>
        <v>0</v>
      </c>
      <c r="C15" s="88"/>
      <c r="D15" s="73">
        <f>IFERROR(INDEX('Totals by fund'!$L:$L,MATCH('CC16a template'!$A15,'Totals by fund'!$A:$A,0)),0)</f>
        <v>0</v>
      </c>
      <c r="E15" s="88"/>
      <c r="F15" s="73">
        <f>IFERROR(INDEX('Totals by fund'!$M:$M,MATCH('CC16a template'!$A15,'Totals by fund'!$A:$A,0)),0)</f>
        <v>0</v>
      </c>
      <c r="G15" s="88"/>
      <c r="H15" s="85">
        <f t="shared" si="0"/>
        <v>0</v>
      </c>
      <c r="I15" s="15"/>
      <c r="J15" s="58">
        <v>0</v>
      </c>
    </row>
    <row r="16" spans="1:10" s="7" customFormat="1" x14ac:dyDescent="0.25">
      <c r="A16" s="34"/>
      <c r="B16" s="73">
        <f>IFERROR(INDEX('Totals by fund'!$K:$K,MATCH('CC16a template'!$A16,'Totals by fund'!$A:$A,0)),0)</f>
        <v>0</v>
      </c>
      <c r="C16" s="88"/>
      <c r="D16" s="73">
        <f>IFERROR(INDEX('Totals by fund'!$L:$L,MATCH('CC16a template'!$A16,'Totals by fund'!$A:$A,0)),0)</f>
        <v>0</v>
      </c>
      <c r="E16" s="88"/>
      <c r="F16" s="73">
        <f>IFERROR(INDEX('Totals by fund'!$M:$M,MATCH('CC16a template'!$A16,'Totals by fund'!$A:$A,0)),0)</f>
        <v>0</v>
      </c>
      <c r="G16" s="88"/>
      <c r="H16" s="85">
        <f t="shared" si="0"/>
        <v>0</v>
      </c>
      <c r="I16" s="15"/>
      <c r="J16" s="58">
        <v>0</v>
      </c>
    </row>
    <row r="17" spans="1:15" s="7" customFormat="1" x14ac:dyDescent="0.25">
      <c r="A17" s="34"/>
      <c r="B17" s="73">
        <f>IFERROR(INDEX('Totals by fund'!$K:$K,MATCH('CC16a template'!$A17,'Totals by fund'!$A:$A,0)),0)</f>
        <v>0</v>
      </c>
      <c r="C17" s="88"/>
      <c r="D17" s="73">
        <f>IFERROR(INDEX('Totals by fund'!$L:$L,MATCH('CC16a template'!$A17,'Totals by fund'!$A:$A,0)),0)</f>
        <v>0</v>
      </c>
      <c r="E17" s="88"/>
      <c r="F17" s="73">
        <f>IFERROR(INDEX('Totals by fund'!$M:$M,MATCH('CC16a template'!$A17,'Totals by fund'!$A:$A,0)),0)</f>
        <v>0</v>
      </c>
      <c r="G17" s="88"/>
      <c r="H17" s="85">
        <f t="shared" si="0"/>
        <v>0</v>
      </c>
      <c r="I17" s="15"/>
      <c r="J17" s="58">
        <v>0</v>
      </c>
    </row>
    <row r="18" spans="1:15" s="7" customFormat="1" ht="13.8" thickBot="1" x14ac:dyDescent="0.3">
      <c r="A18" s="34"/>
      <c r="B18" s="115">
        <f>IFERROR(INDEX('Totals by fund'!$K:$K,MATCH('CC16a template'!$A18,'Totals by fund'!$A:$A,0)),0)</f>
        <v>0</v>
      </c>
      <c r="C18" s="88"/>
      <c r="D18" s="115">
        <f>IFERROR(INDEX('Totals by fund'!$L:$L,MATCH('CC16a template'!$A18,'Totals by fund'!$A:$A,0)),0)</f>
        <v>0</v>
      </c>
      <c r="E18" s="88"/>
      <c r="F18" s="115">
        <f>IFERROR(INDEX('Totals by fund'!$M:$M,MATCH('CC16a template'!$A18,'Totals by fund'!$A:$A,0)),0)</f>
        <v>0</v>
      </c>
      <c r="G18" s="88"/>
      <c r="H18" s="122">
        <f t="shared" si="0"/>
        <v>0</v>
      </c>
      <c r="I18" s="15"/>
      <c r="J18" s="123">
        <v>0</v>
      </c>
    </row>
    <row r="19" spans="1:15" s="7" customFormat="1" ht="31.8" thickBot="1" x14ac:dyDescent="0.35">
      <c r="A19" s="14" t="s">
        <v>161</v>
      </c>
      <c r="B19" s="137">
        <f>SUM(B11:B18)</f>
        <v>825</v>
      </c>
      <c r="C19" s="89"/>
      <c r="D19" s="136">
        <f>SUM(D11:D18)</f>
        <v>350</v>
      </c>
      <c r="E19" s="88"/>
      <c r="F19" s="136">
        <f>SUM(F11:F18)</f>
        <v>0</v>
      </c>
      <c r="G19" s="88"/>
      <c r="H19" s="136">
        <f>IF((B19+D19+F19)=SUM(H11:H18),B19+D19+F19,"Cross Add Error")</f>
        <v>1175</v>
      </c>
      <c r="I19" s="15"/>
      <c r="J19" s="136">
        <f>SUM(J11:J18)</f>
        <v>0</v>
      </c>
    </row>
    <row r="20" spans="1:15" s="7" customFormat="1" ht="6.75" customHeight="1" x14ac:dyDescent="0.25">
      <c r="A20" s="15"/>
      <c r="B20" s="87"/>
      <c r="C20" s="15"/>
      <c r="D20" s="15"/>
      <c r="E20" s="15"/>
      <c r="F20" s="15"/>
      <c r="G20" s="15"/>
      <c r="H20" s="15"/>
      <c r="I20" s="15"/>
      <c r="J20" s="142"/>
    </row>
    <row r="21" spans="1:15" s="7" customFormat="1" ht="27.6" x14ac:dyDescent="0.25">
      <c r="A21" s="39" t="s">
        <v>162</v>
      </c>
      <c r="B21" s="86"/>
      <c r="C21" s="13"/>
      <c r="D21" s="13"/>
      <c r="E21" s="13"/>
      <c r="F21" s="13"/>
      <c r="G21" s="13"/>
      <c r="H21" s="13"/>
      <c r="I21" s="74"/>
      <c r="J21" s="142"/>
    </row>
    <row r="22" spans="1:15" s="7" customFormat="1" ht="13.8" x14ac:dyDescent="0.25">
      <c r="A22" s="39"/>
      <c r="B22" s="73">
        <f>IFERROR(INDEX('Totals by fund'!$K:$K,MATCH('CC16a template'!$A22,'Totals by fund'!$A:$A,0)),0)</f>
        <v>0</v>
      </c>
      <c r="C22" s="88"/>
      <c r="D22" s="73">
        <f>IFERROR(INDEX('Totals by fund'!$L:$L,MATCH('CC16a template'!$A22,'Totals by fund'!$A:$A,0)),0)</f>
        <v>0</v>
      </c>
      <c r="E22" s="88"/>
      <c r="F22" s="73">
        <f>IFERROR(INDEX('Totals by fund'!$M:$M,MATCH('CC16a template'!$A22,'Totals by fund'!$A:$A,0)),0)</f>
        <v>0</v>
      </c>
      <c r="G22" s="13"/>
      <c r="H22" s="85">
        <f>B22+D22+F22</f>
        <v>0</v>
      </c>
      <c r="I22" s="74"/>
      <c r="J22" s="73"/>
    </row>
    <row r="23" spans="1:15" s="7" customFormat="1" ht="13.8" thickBot="1" x14ac:dyDescent="0.3">
      <c r="A23" s="34"/>
      <c r="B23" s="115">
        <f>IFERROR(INDEX('Totals by fund'!$K:$K,MATCH('CC16a template'!$A23,'Totals by fund'!$A:$A,0)),0)</f>
        <v>0</v>
      </c>
      <c r="C23" s="88"/>
      <c r="D23" s="115">
        <f>IFERROR(INDEX('Totals by fund'!$L:$L,MATCH('CC16a template'!$A23,'Totals by fund'!$A:$A,0)),0)</f>
        <v>0</v>
      </c>
      <c r="E23" s="88"/>
      <c r="F23" s="115">
        <f>IFERROR(INDEX('Totals by fund'!$M:$M,MATCH('CC16a template'!$A23,'Totals by fund'!$A:$A,0)),0)</f>
        <v>0</v>
      </c>
      <c r="G23" s="80"/>
      <c r="H23" s="122">
        <f>B23+D23+F23</f>
        <v>0</v>
      </c>
      <c r="I23" s="15"/>
      <c r="J23" s="115">
        <v>0</v>
      </c>
    </row>
    <row r="24" spans="1:15" s="7" customFormat="1" ht="16.2" thickBot="1" x14ac:dyDescent="0.35">
      <c r="A24" s="14" t="s">
        <v>163</v>
      </c>
      <c r="B24" s="137">
        <f>SUM(B22:B23)</f>
        <v>0</v>
      </c>
      <c r="C24" s="13"/>
      <c r="D24" s="137">
        <f>SUM(D22:D23)</f>
        <v>0</v>
      </c>
      <c r="E24" s="13"/>
      <c r="F24" s="137">
        <f>SUM(F22:F23)</f>
        <v>0</v>
      </c>
      <c r="G24" s="13"/>
      <c r="H24" s="136">
        <f>IF((B24+D24+F24)=SUM(H22:H23),B24+D24+F24,"Cross Add Error")</f>
        <v>0</v>
      </c>
      <c r="I24" s="13"/>
      <c r="J24" s="137">
        <f>SUM(J22:J23)</f>
        <v>0</v>
      </c>
    </row>
    <row r="25" spans="1:15" s="7" customFormat="1" ht="13.8" thickBot="1" x14ac:dyDescent="0.3">
      <c r="A25" s="84"/>
      <c r="B25" s="83"/>
      <c r="C25" s="82"/>
      <c r="D25" s="81"/>
      <c r="E25" s="82"/>
      <c r="F25" s="81"/>
      <c r="G25" s="80"/>
      <c r="H25" s="79"/>
      <c r="I25" s="15"/>
      <c r="J25" s="142"/>
    </row>
    <row r="26" spans="1:15" s="7" customFormat="1" ht="16.2" thickBot="1" x14ac:dyDescent="0.35">
      <c r="A26" s="14" t="s">
        <v>120</v>
      </c>
      <c r="B26" s="132">
        <f>B19+B24</f>
        <v>825</v>
      </c>
      <c r="C26" s="13"/>
      <c r="D26" s="132">
        <f>D19+D24</f>
        <v>350</v>
      </c>
      <c r="E26" s="13"/>
      <c r="F26" s="132">
        <f>F19+F24</f>
        <v>0</v>
      </c>
      <c r="G26" s="13"/>
      <c r="H26" s="136">
        <f>IF((B26+D26+F26)=(H19+H24),B26+D26+F26,"Cross Add Error")</f>
        <v>1175</v>
      </c>
      <c r="I26" s="13"/>
      <c r="J26" s="132">
        <f>J19+J24</f>
        <v>0</v>
      </c>
      <c r="L26" s="7" t="b">
        <f>B26='Totals by fund'!K12</f>
        <v>1</v>
      </c>
      <c r="M26" s="7" t="b">
        <f>D26='Totals by fund'!L12</f>
        <v>1</v>
      </c>
      <c r="N26" s="7" t="b">
        <f>F26='Totals by fund'!M12</f>
        <v>1</v>
      </c>
      <c r="O26" s="7" t="b">
        <f>H26='Totals by fund'!G12</f>
        <v>1</v>
      </c>
    </row>
    <row r="27" spans="1:15" s="7" customFormat="1" x14ac:dyDescent="0.25">
      <c r="A27" s="142"/>
      <c r="B27" s="143"/>
      <c r="C27" s="142"/>
      <c r="D27" s="142"/>
      <c r="E27" s="142"/>
      <c r="F27" s="142"/>
      <c r="G27" s="142"/>
      <c r="H27" s="142"/>
      <c r="I27" s="142"/>
      <c r="J27" s="142"/>
    </row>
    <row r="28" spans="1:15" s="7" customFormat="1" ht="13.8" x14ac:dyDescent="0.25">
      <c r="A28" s="31" t="s">
        <v>164</v>
      </c>
      <c r="B28" s="78"/>
      <c r="C28" s="16"/>
      <c r="D28" s="16"/>
      <c r="E28" s="16"/>
      <c r="F28" s="16"/>
      <c r="G28" s="16"/>
      <c r="H28" s="166"/>
      <c r="I28" s="166"/>
      <c r="J28" s="16"/>
    </row>
    <row r="29" spans="1:15" s="7" customFormat="1" x14ac:dyDescent="0.25">
      <c r="A29" s="35" t="s">
        <v>88</v>
      </c>
      <c r="B29" s="73">
        <f>IFERROR(INDEX('Totals by fund'!$K:$K,MATCH('CC16a template'!$A29,'Totals by fund'!$A:$A,0)),0)</f>
        <v>135</v>
      </c>
      <c r="C29" s="88"/>
      <c r="D29" s="73">
        <f>IFERROR(INDEX('Totals by fund'!$L:$L,MATCH('CC16a template'!$A29,'Totals by fund'!$A:$A,0)),0)</f>
        <v>0</v>
      </c>
      <c r="E29" s="88"/>
      <c r="F29" s="73">
        <f>IFERROR(INDEX('Totals by fund'!$M:$M,MATCH('CC16a template'!$A29,'Totals by fund'!$A:$A,0)),0)</f>
        <v>0</v>
      </c>
      <c r="G29" s="71"/>
      <c r="H29" s="67">
        <f t="shared" ref="H29:H37" si="1">F29+D29+B29</f>
        <v>135</v>
      </c>
      <c r="I29" s="27"/>
      <c r="J29" s="70">
        <v>0</v>
      </c>
    </row>
    <row r="30" spans="1:15" s="7" customFormat="1" x14ac:dyDescent="0.25">
      <c r="A30" s="35" t="s">
        <v>94</v>
      </c>
      <c r="B30" s="73">
        <f>IFERROR(INDEX('Totals by fund'!$K:$K,MATCH('CC16a template'!$A30,'Totals by fund'!$A:$A,0)),0)</f>
        <v>0</v>
      </c>
      <c r="C30" s="88"/>
      <c r="D30" s="73">
        <f>IFERROR(INDEX('Totals by fund'!$L:$L,MATCH('CC16a template'!$A30,'Totals by fund'!$A:$A,0)),0)</f>
        <v>550</v>
      </c>
      <c r="E30" s="88"/>
      <c r="F30" s="73">
        <f>IFERROR(INDEX('Totals by fund'!$M:$M,MATCH('CC16a template'!$A30,'Totals by fund'!$A:$A,0)),0)</f>
        <v>0</v>
      </c>
      <c r="G30" s="71"/>
      <c r="H30" s="67">
        <f t="shared" si="1"/>
        <v>550</v>
      </c>
      <c r="I30" s="27"/>
      <c r="J30" s="70">
        <v>0</v>
      </c>
    </row>
    <row r="31" spans="1:15" s="7" customFormat="1" x14ac:dyDescent="0.25">
      <c r="A31" s="35" t="s">
        <v>122</v>
      </c>
      <c r="B31" s="73">
        <f>IFERROR(INDEX('Totals by fund'!$K:$K,MATCH('CC16a template'!$A31,'Totals by fund'!$A:$A,0)),0)</f>
        <v>0</v>
      </c>
      <c r="C31" s="88"/>
      <c r="D31" s="73">
        <f>IFERROR(INDEX('Totals by fund'!$L:$L,MATCH('CC16a template'!$A31,'Totals by fund'!$A:$A,0)),0)</f>
        <v>0</v>
      </c>
      <c r="E31" s="88"/>
      <c r="F31" s="73">
        <f>IFERROR(INDEX('Totals by fund'!$M:$M,MATCH('CC16a template'!$A31,'Totals by fund'!$A:$A,0)),0)</f>
        <v>0</v>
      </c>
      <c r="G31" s="71"/>
      <c r="H31" s="67">
        <f t="shared" si="1"/>
        <v>0</v>
      </c>
      <c r="I31" s="27"/>
      <c r="J31" s="70">
        <v>0</v>
      </c>
    </row>
    <row r="32" spans="1:15" s="7" customFormat="1" x14ac:dyDescent="0.25">
      <c r="A32" s="35" t="s">
        <v>97</v>
      </c>
      <c r="B32" s="73">
        <f>IFERROR(INDEX('Totals by fund'!$K:$K,MATCH('CC16a template'!$A32,'Totals by fund'!$A:$A,0)),0)</f>
        <v>400</v>
      </c>
      <c r="C32" s="88"/>
      <c r="D32" s="73">
        <f>IFERROR(INDEX('Totals by fund'!$L:$L,MATCH('CC16a template'!$A32,'Totals by fund'!$A:$A,0)),0)</f>
        <v>150</v>
      </c>
      <c r="E32" s="88"/>
      <c r="F32" s="73">
        <f>IFERROR(INDEX('Totals by fund'!$M:$M,MATCH('CC16a template'!$A32,'Totals by fund'!$A:$A,0)),0)</f>
        <v>0</v>
      </c>
      <c r="G32" s="71"/>
      <c r="H32" s="67">
        <f t="shared" si="1"/>
        <v>550</v>
      </c>
      <c r="I32" s="27"/>
      <c r="J32" s="70">
        <v>0</v>
      </c>
    </row>
    <row r="33" spans="1:15" s="7" customFormat="1" x14ac:dyDescent="0.25">
      <c r="A33" s="35"/>
      <c r="B33" s="73">
        <f>IFERROR(INDEX('Totals by fund'!$K:$K,MATCH('CC16a template'!$A33,'Totals by fund'!$A:$A,0)),0)</f>
        <v>0</v>
      </c>
      <c r="C33" s="72"/>
      <c r="D33" s="73">
        <f>IFERROR(INDEX('Totals by fund'!$L:$L,MATCH('CC16a template'!$A33,'Totals by fund'!$A:$A,0)),0)</f>
        <v>0</v>
      </c>
      <c r="E33" s="88"/>
      <c r="F33" s="73">
        <f>IFERROR(INDEX('Totals by fund'!$M:$M,MATCH('CC16a template'!$A33,'Totals by fund'!$A:$A,0)),0)</f>
        <v>0</v>
      </c>
      <c r="G33" s="71"/>
      <c r="H33" s="67">
        <f t="shared" si="1"/>
        <v>0</v>
      </c>
      <c r="I33" s="27"/>
      <c r="J33" s="70">
        <v>0</v>
      </c>
    </row>
    <row r="34" spans="1:15" s="7" customFormat="1" x14ac:dyDescent="0.25">
      <c r="A34" s="35"/>
      <c r="B34" s="73">
        <f>IFERROR(INDEX('Totals by fund'!$K:$K,MATCH('CC16a template'!$A34,'Totals by fund'!$A:$A,0)),0)</f>
        <v>0</v>
      </c>
      <c r="C34" s="72"/>
      <c r="D34" s="73">
        <f>IFERROR(INDEX('Totals by fund'!$L:$L,MATCH('CC16a template'!$A34,'Totals by fund'!$A:$A,0)),0)</f>
        <v>0</v>
      </c>
      <c r="E34" s="88"/>
      <c r="F34" s="73">
        <f>IFERROR(INDEX('Totals by fund'!$M:$M,MATCH('CC16a template'!$A34,'Totals by fund'!$A:$A,0)),0)</f>
        <v>0</v>
      </c>
      <c r="G34" s="71"/>
      <c r="H34" s="67">
        <f t="shared" si="1"/>
        <v>0</v>
      </c>
      <c r="I34" s="27"/>
      <c r="J34" s="70">
        <v>0</v>
      </c>
    </row>
    <row r="35" spans="1:15" s="7" customFormat="1" x14ac:dyDescent="0.25">
      <c r="A35" s="35"/>
      <c r="B35" s="73">
        <f>IFERROR(INDEX('Totals by fund'!$K:$K,MATCH('CC16a template'!$A35,'Totals by fund'!$A:$A,0)),0)</f>
        <v>0</v>
      </c>
      <c r="C35" s="72"/>
      <c r="D35" s="73">
        <f>IFERROR(INDEX('Totals by fund'!$L:$L,MATCH('CC16a template'!$A35,'Totals by fund'!$A:$A,0)),0)</f>
        <v>0</v>
      </c>
      <c r="E35" s="88"/>
      <c r="F35" s="73">
        <f>IFERROR(INDEX('Totals by fund'!$M:$M,MATCH('CC16a template'!$A35,'Totals by fund'!$A:$A,0)),0)</f>
        <v>0</v>
      </c>
      <c r="G35" s="71"/>
      <c r="H35" s="67">
        <f t="shared" si="1"/>
        <v>0</v>
      </c>
      <c r="I35" s="27"/>
      <c r="J35" s="70">
        <v>0</v>
      </c>
    </row>
    <row r="36" spans="1:15" s="7" customFormat="1" x14ac:dyDescent="0.25">
      <c r="A36" s="35"/>
      <c r="B36" s="73">
        <f>IFERROR(INDEX('Totals by fund'!$K:$K,MATCH('CC16a template'!$A36,'Totals by fund'!$A:$A,0)),0)</f>
        <v>0</v>
      </c>
      <c r="C36" s="72"/>
      <c r="D36" s="73">
        <f>IFERROR(INDEX('Totals by fund'!$L:$L,MATCH('CC16a template'!$A36,'Totals by fund'!$A:$A,0)),0)</f>
        <v>0</v>
      </c>
      <c r="E36" s="88"/>
      <c r="F36" s="73">
        <f>IFERROR(INDEX('Totals by fund'!$M:$M,MATCH('CC16a template'!$A36,'Totals by fund'!$A:$A,0)),0)</f>
        <v>0</v>
      </c>
      <c r="G36" s="71"/>
      <c r="H36" s="67">
        <f t="shared" si="1"/>
        <v>0</v>
      </c>
      <c r="I36" s="27"/>
      <c r="J36" s="70">
        <v>0</v>
      </c>
    </row>
    <row r="37" spans="1:15" s="7" customFormat="1" ht="13.8" thickBot="1" x14ac:dyDescent="0.3">
      <c r="A37" s="35"/>
      <c r="B37" s="115">
        <f>IFERROR(INDEX('Totals by fund'!$K:$K,MATCH('CC16a template'!$A37,'Totals by fund'!$A:$A,0)),0)</f>
        <v>0</v>
      </c>
      <c r="C37" s="72"/>
      <c r="D37" s="115">
        <f>IFERROR(INDEX('Totals by fund'!$L:$L,MATCH('CC16a template'!$A37,'Totals by fund'!$A:$A,0)),0)</f>
        <v>0</v>
      </c>
      <c r="E37" s="88"/>
      <c r="F37" s="115">
        <f>IFERROR(INDEX('Totals by fund'!$M:$M,MATCH('CC16a template'!$A37,'Totals by fund'!$A:$A,0)),0)</f>
        <v>0</v>
      </c>
      <c r="G37" s="71"/>
      <c r="H37" s="116">
        <f t="shared" si="1"/>
        <v>0</v>
      </c>
      <c r="I37" s="27"/>
      <c r="J37" s="121">
        <v>0</v>
      </c>
    </row>
    <row r="38" spans="1:15" s="7" customFormat="1" ht="16.2" thickBot="1" x14ac:dyDescent="0.3">
      <c r="A38" s="18" t="s">
        <v>165</v>
      </c>
      <c r="B38" s="130">
        <f>SUM(B29:B37)</f>
        <v>535</v>
      </c>
      <c r="C38" s="77"/>
      <c r="D38" s="131">
        <f>SUM(D29:D37)</f>
        <v>700</v>
      </c>
      <c r="E38" s="71"/>
      <c r="F38" s="131">
        <f>SUM(F29:F37)</f>
        <v>0</v>
      </c>
      <c r="G38" s="71"/>
      <c r="H38" s="131">
        <f>IF((B38+D38+F38)=SUM(H29:H37),F38+D38+B38,"Cross Add Error")</f>
        <v>1235</v>
      </c>
      <c r="I38" s="27"/>
      <c r="J38" s="131">
        <f>SUM(J29:J37)</f>
        <v>0</v>
      </c>
    </row>
    <row r="39" spans="1:15" s="7" customFormat="1" ht="13.8" x14ac:dyDescent="0.25">
      <c r="A39" s="40"/>
      <c r="B39" s="76"/>
      <c r="C39" s="20"/>
      <c r="D39" s="20"/>
      <c r="E39" s="20"/>
      <c r="F39" s="20"/>
      <c r="G39" s="20"/>
      <c r="H39" s="20"/>
      <c r="I39" s="20"/>
      <c r="J39" s="20"/>
    </row>
    <row r="40" spans="1:15" s="7" customFormat="1" ht="27.6" x14ac:dyDescent="0.25">
      <c r="A40" s="41" t="s">
        <v>166</v>
      </c>
      <c r="B40" s="75"/>
      <c r="C40" s="13"/>
      <c r="D40" s="13"/>
      <c r="E40" s="13"/>
      <c r="F40" s="13"/>
      <c r="G40" s="13"/>
      <c r="H40" s="13"/>
      <c r="I40" s="74"/>
      <c r="J40" s="142"/>
    </row>
    <row r="41" spans="1:15" s="7" customFormat="1" ht="13.8" x14ac:dyDescent="0.25">
      <c r="A41" s="41"/>
      <c r="B41" s="73">
        <f>IFERROR(INDEX('Totals by fund'!$K:$K,MATCH('CC16a template'!$A41,'Totals by fund'!$A:$A,0)),0)</f>
        <v>0</v>
      </c>
      <c r="C41" s="72"/>
      <c r="D41" s="73">
        <f>IFERROR(INDEX('Totals by fund'!$L:$L,MATCH('CC16a template'!$A41,'Totals by fund'!$A:$A,0)),0)</f>
        <v>0</v>
      </c>
      <c r="E41" s="88"/>
      <c r="F41" s="73">
        <f>IFERROR(INDEX('Totals by fund'!$M:$M,MATCH('CC16a template'!$A41,'Totals by fund'!$A:$A,0)),0)</f>
        <v>0</v>
      </c>
      <c r="G41" s="13"/>
      <c r="H41" s="67">
        <f>B41+D41+F41</f>
        <v>0</v>
      </c>
      <c r="I41" s="74"/>
      <c r="J41" s="73">
        <v>0</v>
      </c>
    </row>
    <row r="42" spans="1:15" s="7" customFormat="1" ht="13.8" thickBot="1" x14ac:dyDescent="0.3">
      <c r="A42" s="35"/>
      <c r="B42" s="115">
        <f>IFERROR(INDEX('Totals by fund'!$K:$K,MATCH('CC16a template'!$A42,'Totals by fund'!$A:$A,0)),0)</f>
        <v>0</v>
      </c>
      <c r="C42" s="72"/>
      <c r="D42" s="115">
        <f>IFERROR(INDEX('Totals by fund'!$L:$L,MATCH('CC16a template'!$A42,'Totals by fund'!$A:$A,0)),0)</f>
        <v>0</v>
      </c>
      <c r="E42" s="88"/>
      <c r="F42" s="115">
        <f>IFERROR(INDEX('Totals by fund'!$M:$M,MATCH('CC16a template'!$A42,'Totals by fund'!$A:$A,0)),0)</f>
        <v>0</v>
      </c>
      <c r="G42" s="13"/>
      <c r="H42" s="116">
        <f>B42+D42+F42</f>
        <v>0</v>
      </c>
      <c r="I42" s="74"/>
      <c r="J42" s="115">
        <v>0</v>
      </c>
    </row>
    <row r="43" spans="1:15" s="7" customFormat="1" ht="16.2" thickBot="1" x14ac:dyDescent="0.3">
      <c r="A43" s="18" t="s">
        <v>165</v>
      </c>
      <c r="B43" s="130">
        <f>SUM(B41:B42)</f>
        <v>0</v>
      </c>
      <c r="C43" s="13"/>
      <c r="D43" s="130">
        <f>SUM(D41:D42)</f>
        <v>0</v>
      </c>
      <c r="E43" s="13"/>
      <c r="F43" s="130">
        <f>SUM(F41:F42)</f>
        <v>0</v>
      </c>
      <c r="G43" s="13"/>
      <c r="H43" s="131">
        <f>IF((B43+D43+F43)=SUM(H41:H42),F43+D43+B43,"Cross Add Error")</f>
        <v>0</v>
      </c>
      <c r="I43" s="13"/>
      <c r="J43" s="130">
        <f>J42</f>
        <v>0</v>
      </c>
    </row>
    <row r="44" spans="1:15" s="7" customFormat="1" ht="13.8" thickBot="1" x14ac:dyDescent="0.3">
      <c r="A44" s="142"/>
      <c r="B44" s="124"/>
      <c r="C44" s="142"/>
      <c r="D44" s="125"/>
      <c r="E44" s="142"/>
      <c r="F44" s="125"/>
      <c r="G44" s="142"/>
      <c r="H44" s="125"/>
      <c r="I44" s="142"/>
      <c r="J44" s="142"/>
    </row>
    <row r="45" spans="1:15" s="7" customFormat="1" ht="16.2" thickBot="1" x14ac:dyDescent="0.3">
      <c r="A45" s="32" t="s">
        <v>123</v>
      </c>
      <c r="B45" s="132">
        <f>B38+B43</f>
        <v>535</v>
      </c>
      <c r="C45" s="13"/>
      <c r="D45" s="132">
        <f>D38+D43</f>
        <v>700</v>
      </c>
      <c r="E45" s="13"/>
      <c r="F45" s="132">
        <f>F38+F43</f>
        <v>0</v>
      </c>
      <c r="G45" s="13"/>
      <c r="H45" s="131">
        <f>IF((B45+D45+F45)=(H38+H43),F45+D45+B45,"Cross Add Error")</f>
        <v>1235</v>
      </c>
      <c r="I45" s="13"/>
      <c r="J45" s="132">
        <f>J38+J43</f>
        <v>0</v>
      </c>
      <c r="L45" s="7" t="b">
        <f>B45='Totals by fund'!K20</f>
        <v>1</v>
      </c>
      <c r="M45" s="7" t="b">
        <f>D45='Totals by fund'!L20</f>
        <v>1</v>
      </c>
      <c r="N45" s="7" t="b">
        <f>F45='Totals by fund'!M20</f>
        <v>1</v>
      </c>
      <c r="O45" s="7" t="b">
        <f>H45='Totals by fund'!G20</f>
        <v>1</v>
      </c>
    </row>
    <row r="46" spans="1:15" s="7" customFormat="1" ht="13.8" thickBot="1" x14ac:dyDescent="0.3">
      <c r="A46" s="142"/>
      <c r="B46" s="69"/>
      <c r="C46" s="68"/>
      <c r="D46" s="68"/>
      <c r="E46" s="68"/>
      <c r="F46" s="68"/>
      <c r="G46" s="68"/>
      <c r="H46" s="68"/>
      <c r="I46" s="25"/>
      <c r="J46" s="142"/>
    </row>
    <row r="47" spans="1:15" s="7" customFormat="1" ht="16.2" thickBot="1" x14ac:dyDescent="0.3">
      <c r="A47" s="65" t="s">
        <v>167</v>
      </c>
      <c r="B47" s="132">
        <f>+B26-B45</f>
        <v>290</v>
      </c>
      <c r="C47" s="13"/>
      <c r="D47" s="132">
        <f>+D26-D45</f>
        <v>-350</v>
      </c>
      <c r="E47" s="13"/>
      <c r="F47" s="132">
        <f>+F26-F45</f>
        <v>0</v>
      </c>
      <c r="G47" s="13"/>
      <c r="H47" s="131">
        <f>IF((B47+D47+F47)=(+H26-H45),F47+D47+B47,"Cross Add Error")</f>
        <v>-60</v>
      </c>
      <c r="I47" s="13"/>
      <c r="J47" s="132">
        <f>+J26-J45</f>
        <v>0</v>
      </c>
      <c r="L47" s="7" t="b">
        <f>B47='Totals by fund'!K22</f>
        <v>1</v>
      </c>
      <c r="M47" s="7" t="b">
        <f>D47='Totals by fund'!L22</f>
        <v>1</v>
      </c>
      <c r="N47" s="7" t="b">
        <f>F47='Totals by fund'!M22</f>
        <v>1</v>
      </c>
      <c r="O47" s="7" t="b">
        <f>H47='Totals by fund'!G22</f>
        <v>1</v>
      </c>
    </row>
    <row r="48" spans="1:15" s="7" customFormat="1" ht="13.8" x14ac:dyDescent="0.25">
      <c r="A48" s="66" t="s">
        <v>168</v>
      </c>
      <c r="B48" s="126">
        <f>'Totals by fund'!K78</f>
        <v>0</v>
      </c>
      <c r="C48" s="64"/>
      <c r="D48" s="127">
        <f>'Totals by fund'!L78</f>
        <v>0</v>
      </c>
      <c r="E48" s="63"/>
      <c r="F48" s="128">
        <f>'Totals by fund'!M76</f>
        <v>0</v>
      </c>
      <c r="G48" s="63"/>
      <c r="H48" s="129">
        <f>IF(F48+D48+B48=0,0,"Transfer error")</f>
        <v>0</v>
      </c>
      <c r="I48" s="25"/>
      <c r="J48" s="127">
        <v>0</v>
      </c>
      <c r="L48" s="7" t="b">
        <f>B48='Totals by fund'!K78</f>
        <v>1</v>
      </c>
      <c r="M48" s="7" t="b">
        <f>D48='Totals by fund'!L78</f>
        <v>1</v>
      </c>
      <c r="N48" s="7" t="b">
        <f>F48='Totals by fund'!M78</f>
        <v>1</v>
      </c>
      <c r="O48" s="138" t="b">
        <f>H48='Totals by fund'!G78</f>
        <v>1</v>
      </c>
    </row>
    <row r="49" spans="1:15" s="7" customFormat="1" ht="14.4" thickBot="1" x14ac:dyDescent="0.3">
      <c r="A49" s="66" t="s">
        <v>169</v>
      </c>
      <c r="B49" s="120">
        <f>'Totals by fund'!K38</f>
        <v>1050</v>
      </c>
      <c r="C49" s="64"/>
      <c r="D49" s="117">
        <f>'Totals by fund'!L38</f>
        <v>750</v>
      </c>
      <c r="E49" s="63"/>
      <c r="F49" s="119">
        <f>'Totals by fund'!M38</f>
        <v>0</v>
      </c>
      <c r="G49" s="63"/>
      <c r="H49" s="118">
        <f>F49+D49+B49</f>
        <v>1800</v>
      </c>
      <c r="I49" s="25"/>
      <c r="J49" s="117">
        <v>0</v>
      </c>
    </row>
    <row r="50" spans="1:15" s="7" customFormat="1" ht="16.2" thickBot="1" x14ac:dyDescent="0.3">
      <c r="A50" s="65" t="s">
        <v>170</v>
      </c>
      <c r="B50" s="133">
        <f>+B47+B48+B49</f>
        <v>1340</v>
      </c>
      <c r="C50" s="64"/>
      <c r="D50" s="134">
        <f>+D47+D48+D49</f>
        <v>400</v>
      </c>
      <c r="E50" s="63"/>
      <c r="F50" s="134">
        <f>+F47+F48+F49</f>
        <v>0</v>
      </c>
      <c r="G50" s="63"/>
      <c r="H50" s="135">
        <f>IF((B50+D50+F50)=(H47+H48+H49),B50+D50+F50,"Cross Add Error")</f>
        <v>1740</v>
      </c>
      <c r="I50" s="25"/>
      <c r="J50" s="134">
        <f>+J47+J48+J49</f>
        <v>0</v>
      </c>
      <c r="L50" s="7" t="b">
        <f>B50='Totals by fund'!K87</f>
        <v>1</v>
      </c>
      <c r="M50" s="7" t="b">
        <f>D50='Totals by fund'!L87</f>
        <v>1</v>
      </c>
      <c r="N50" s="7" t="b">
        <f>F50='Totals by fund'!M87</f>
        <v>1</v>
      </c>
      <c r="O50" s="7" t="b">
        <f>H50='Totals by fund'!G87</f>
        <v>1</v>
      </c>
    </row>
    <row r="51" spans="1:15" s="7" customFormat="1" x14ac:dyDescent="0.25">
      <c r="A51" s="142"/>
      <c r="B51" s="143"/>
      <c r="C51" s="142"/>
      <c r="D51" s="142"/>
      <c r="E51" s="142"/>
      <c r="F51" s="142"/>
      <c r="G51" s="142"/>
      <c r="H51" s="142"/>
      <c r="I51" s="142"/>
      <c r="J51" s="142"/>
    </row>
    <row r="53" spans="1:15" s="33" customFormat="1" ht="26.25" customHeight="1" x14ac:dyDescent="0.3">
      <c r="A53" s="61" t="s">
        <v>171</v>
      </c>
      <c r="B53" s="62"/>
      <c r="C53" s="61"/>
      <c r="D53" s="61"/>
      <c r="E53" s="61"/>
      <c r="F53" s="61"/>
      <c r="G53" s="61"/>
      <c r="H53" s="61"/>
      <c r="I53" s="60"/>
      <c r="J53" s="146"/>
      <c r="K53" s="147"/>
      <c r="L53" s="147"/>
      <c r="M53" s="147"/>
      <c r="N53" s="147"/>
      <c r="O53" s="147"/>
    </row>
    <row r="54" spans="1:15" ht="27.6" x14ac:dyDescent="0.25">
      <c r="A54" s="59" t="s">
        <v>172</v>
      </c>
      <c r="B54" s="157" t="s">
        <v>173</v>
      </c>
      <c r="C54" s="157"/>
      <c r="D54" s="157"/>
      <c r="E54" s="22"/>
      <c r="F54" s="21" t="s">
        <v>174</v>
      </c>
      <c r="G54" s="142"/>
      <c r="H54" s="21" t="s">
        <v>175</v>
      </c>
      <c r="I54" s="25"/>
      <c r="J54" s="21" t="s">
        <v>176</v>
      </c>
      <c r="K54" s="142"/>
      <c r="L54" s="142"/>
      <c r="M54" s="142"/>
      <c r="N54" s="142"/>
      <c r="O54" s="142"/>
    </row>
    <row r="55" spans="1:15" x14ac:dyDescent="0.25">
      <c r="A55" s="142"/>
      <c r="B55" s="158"/>
      <c r="C55" s="158"/>
      <c r="D55" s="158"/>
      <c r="E55" s="24"/>
      <c r="F55" s="23" t="s">
        <v>177</v>
      </c>
      <c r="G55" s="142"/>
      <c r="H55" s="23" t="s">
        <v>177</v>
      </c>
      <c r="I55" s="25"/>
      <c r="J55" s="23" t="s">
        <v>177</v>
      </c>
      <c r="K55" s="142"/>
      <c r="L55" s="142"/>
      <c r="M55" s="142"/>
      <c r="N55" s="142"/>
      <c r="O55" s="142"/>
    </row>
    <row r="56" spans="1:15" ht="20.100000000000001" customHeight="1" x14ac:dyDescent="0.25">
      <c r="A56" s="150" t="s">
        <v>178</v>
      </c>
      <c r="B56" s="163"/>
      <c r="C56" s="164"/>
      <c r="D56" s="165"/>
      <c r="E56" s="57"/>
      <c r="F56" s="58">
        <v>0</v>
      </c>
      <c r="G56" s="25"/>
      <c r="H56" s="58">
        <v>0</v>
      </c>
      <c r="I56" s="25"/>
      <c r="J56" s="58">
        <v>0</v>
      </c>
      <c r="K56" s="142"/>
      <c r="L56" s="142"/>
      <c r="M56" s="142"/>
      <c r="N56" s="142"/>
      <c r="O56" s="142"/>
    </row>
    <row r="57" spans="1:15" ht="20.100000000000001" customHeight="1" x14ac:dyDescent="0.25">
      <c r="A57" s="150"/>
      <c r="B57" s="163"/>
      <c r="C57" s="164"/>
      <c r="D57" s="165"/>
      <c r="E57" s="57"/>
      <c r="F57" s="58">
        <v>0</v>
      </c>
      <c r="G57" s="25"/>
      <c r="H57" s="58">
        <v>0</v>
      </c>
      <c r="I57" s="25"/>
      <c r="J57" s="58">
        <v>0</v>
      </c>
      <c r="K57" s="142"/>
      <c r="L57" s="142"/>
      <c r="M57" s="142"/>
      <c r="N57" s="142"/>
      <c r="O57" s="142"/>
    </row>
    <row r="58" spans="1:15" ht="20.100000000000001" customHeight="1" thickBot="1" x14ac:dyDescent="0.3">
      <c r="A58" s="150"/>
      <c r="B58" s="163"/>
      <c r="C58" s="164"/>
      <c r="D58" s="165"/>
      <c r="E58" s="57"/>
      <c r="F58" s="56">
        <v>0</v>
      </c>
      <c r="G58" s="25"/>
      <c r="H58" s="56">
        <v>0</v>
      </c>
      <c r="I58" s="25"/>
      <c r="J58" s="56">
        <v>0</v>
      </c>
      <c r="K58" s="142"/>
      <c r="L58" s="142"/>
      <c r="M58" s="142"/>
      <c r="N58" s="142"/>
      <c r="O58" s="142"/>
    </row>
    <row r="59" spans="1:15" ht="20.100000000000001" customHeight="1" thickTop="1" thickBot="1" x14ac:dyDescent="0.3">
      <c r="A59" s="142"/>
      <c r="B59" s="159" t="s">
        <v>179</v>
      </c>
      <c r="C59" s="159"/>
      <c r="D59" s="159"/>
      <c r="E59" s="55"/>
      <c r="F59" s="54">
        <f>SUM(F56:F58)</f>
        <v>0</v>
      </c>
      <c r="G59" s="26"/>
      <c r="H59" s="54">
        <f>SUM(H56:H58)</f>
        <v>0</v>
      </c>
      <c r="I59" s="156"/>
      <c r="J59" s="54">
        <f>SUM(J56:J58)</f>
        <v>0</v>
      </c>
      <c r="K59" s="142"/>
      <c r="L59" s="142" t="b">
        <f>F59=B50</f>
        <v>0</v>
      </c>
      <c r="M59" s="142" t="b">
        <f>H59=D50</f>
        <v>0</v>
      </c>
      <c r="N59" s="142" t="b">
        <f>J59=F50</f>
        <v>1</v>
      </c>
      <c r="O59" s="142"/>
    </row>
    <row r="60" spans="1:15" ht="24" customHeight="1" thickTop="1" x14ac:dyDescent="0.25">
      <c r="A60" s="142"/>
      <c r="B60" s="160" t="s">
        <v>180</v>
      </c>
      <c r="C60" s="160"/>
      <c r="D60" s="160"/>
      <c r="E60" s="52"/>
      <c r="F60" s="53" t="str">
        <f>IF(ROUND(F59,0)&lt;&gt;ROUND(B50,0),"Agreement Error","OK")</f>
        <v>Agreement Error</v>
      </c>
      <c r="G60" s="25"/>
      <c r="H60" s="53" t="str">
        <f>IF(ROUND(H59,0)&lt;&gt;ROUND(D50,0),"Agreement Error","OK")</f>
        <v>Agreement Error</v>
      </c>
      <c r="I60" s="156"/>
      <c r="J60" s="53" t="str">
        <f>IF(ROUND(J59,0)&lt;&gt;ROUND(F50,0),"Agreement Error","OK")</f>
        <v>OK</v>
      </c>
      <c r="K60" s="142"/>
      <c r="L60" s="142"/>
      <c r="M60" s="142"/>
      <c r="N60" s="142"/>
      <c r="O60" s="142"/>
    </row>
    <row r="61" spans="1:15" ht="30" customHeight="1" x14ac:dyDescent="0.25">
      <c r="A61" s="142"/>
      <c r="B61" s="160"/>
      <c r="C61" s="160"/>
      <c r="D61" s="160"/>
      <c r="E61" s="52"/>
      <c r="F61" s="21" t="s">
        <v>174</v>
      </c>
      <c r="G61" s="142"/>
      <c r="H61" s="21" t="s">
        <v>175</v>
      </c>
      <c r="I61" s="25"/>
      <c r="J61" s="21" t="s">
        <v>176</v>
      </c>
      <c r="K61" s="142"/>
      <c r="L61" s="142"/>
      <c r="M61" s="142"/>
      <c r="N61" s="142"/>
      <c r="O61" s="142"/>
    </row>
    <row r="62" spans="1:15" ht="15" customHeight="1" x14ac:dyDescent="0.25">
      <c r="A62" s="142"/>
      <c r="B62" s="154" t="s">
        <v>181</v>
      </c>
      <c r="C62" s="154"/>
      <c r="D62" s="154"/>
      <c r="E62" s="52"/>
      <c r="F62" s="23" t="s">
        <v>177</v>
      </c>
      <c r="G62" s="142"/>
      <c r="H62" s="23" t="s">
        <v>177</v>
      </c>
      <c r="I62" s="25"/>
      <c r="J62" s="23" t="s">
        <v>177</v>
      </c>
      <c r="K62" s="142"/>
      <c r="L62" s="142"/>
      <c r="M62" s="142"/>
      <c r="N62" s="142"/>
      <c r="O62" s="142"/>
    </row>
    <row r="63" spans="1:15" ht="20.100000000000001" customHeight="1" x14ac:dyDescent="0.25">
      <c r="A63" s="150" t="s">
        <v>182</v>
      </c>
      <c r="B63" s="155"/>
      <c r="C63" s="155"/>
      <c r="D63" s="155"/>
      <c r="E63" s="51"/>
      <c r="F63" s="50">
        <v>0</v>
      </c>
      <c r="G63" s="25"/>
      <c r="H63" s="50">
        <v>0</v>
      </c>
      <c r="I63" s="25"/>
      <c r="J63" s="50">
        <v>0</v>
      </c>
      <c r="K63" s="142"/>
      <c r="L63" s="142"/>
      <c r="M63" s="142"/>
      <c r="N63" s="142"/>
      <c r="O63" s="142"/>
    </row>
    <row r="64" spans="1:15" ht="20.100000000000001" customHeight="1" x14ac:dyDescent="0.25">
      <c r="A64" s="151"/>
      <c r="B64" s="155"/>
      <c r="C64" s="155"/>
      <c r="D64" s="155"/>
      <c r="E64" s="51"/>
      <c r="F64" s="50">
        <v>0</v>
      </c>
      <c r="G64" s="25"/>
      <c r="H64" s="50">
        <v>0</v>
      </c>
      <c r="I64" s="25"/>
      <c r="J64" s="50">
        <v>0</v>
      </c>
      <c r="K64" s="142"/>
      <c r="L64" s="142"/>
      <c r="M64" s="142"/>
      <c r="N64" s="142"/>
      <c r="O64" s="142"/>
    </row>
    <row r="65" spans="1:10" ht="20.100000000000001" customHeight="1" x14ac:dyDescent="0.25">
      <c r="A65" s="151"/>
      <c r="B65" s="155"/>
      <c r="C65" s="155"/>
      <c r="D65" s="155"/>
      <c r="E65" s="51"/>
      <c r="F65" s="50">
        <v>0</v>
      </c>
      <c r="G65" s="25"/>
      <c r="H65" s="50">
        <v>0</v>
      </c>
      <c r="I65" s="25"/>
      <c r="J65" s="50">
        <v>0</v>
      </c>
    </row>
    <row r="66" spans="1:10" ht="20.100000000000001" customHeight="1" x14ac:dyDescent="0.25">
      <c r="A66" s="151"/>
      <c r="B66" s="155"/>
      <c r="C66" s="155"/>
      <c r="D66" s="155"/>
      <c r="E66" s="51"/>
      <c r="F66" s="50">
        <v>0</v>
      </c>
      <c r="G66" s="25"/>
      <c r="H66" s="50">
        <v>0</v>
      </c>
      <c r="I66" s="25"/>
      <c r="J66" s="50">
        <v>0</v>
      </c>
    </row>
    <row r="67" spans="1:10" ht="20.100000000000001" customHeight="1" x14ac:dyDescent="0.25">
      <c r="A67" s="151"/>
      <c r="B67" s="155"/>
      <c r="C67" s="155"/>
      <c r="D67" s="155"/>
      <c r="E67" s="51"/>
      <c r="F67" s="50">
        <v>0</v>
      </c>
      <c r="G67" s="25"/>
      <c r="H67" s="50">
        <v>0</v>
      </c>
      <c r="I67" s="25"/>
      <c r="J67" s="50">
        <v>0</v>
      </c>
    </row>
    <row r="68" spans="1:10" ht="20.100000000000001" customHeight="1" x14ac:dyDescent="0.25">
      <c r="A68" s="151"/>
      <c r="B68" s="155"/>
      <c r="C68" s="155"/>
      <c r="D68" s="155"/>
      <c r="E68" s="51"/>
      <c r="F68" s="50">
        <v>0</v>
      </c>
      <c r="G68" s="25"/>
      <c r="H68" s="50">
        <v>0</v>
      </c>
      <c r="I68" s="25"/>
      <c r="J68" s="50">
        <v>0</v>
      </c>
    </row>
    <row r="69" spans="1:10" x14ac:dyDescent="0.25">
      <c r="A69" s="142"/>
      <c r="B69" s="153"/>
      <c r="C69" s="153"/>
      <c r="D69" s="153"/>
      <c r="E69" s="27"/>
      <c r="F69" s="142"/>
      <c r="G69" s="156"/>
      <c r="H69" s="142"/>
      <c r="I69" s="156"/>
      <c r="J69" s="142"/>
    </row>
    <row r="70" spans="1:10" ht="24" x14ac:dyDescent="0.25">
      <c r="A70" s="142"/>
      <c r="B70" s="154" t="s">
        <v>181</v>
      </c>
      <c r="C70" s="154"/>
      <c r="D70" s="154"/>
      <c r="E70" s="28"/>
      <c r="F70" s="11" t="s">
        <v>183</v>
      </c>
      <c r="G70" s="156"/>
      <c r="H70" s="11" t="s">
        <v>184</v>
      </c>
      <c r="I70" s="156"/>
      <c r="J70" s="11" t="s">
        <v>185</v>
      </c>
    </row>
    <row r="71" spans="1:10" ht="20.100000000000001" customHeight="1" x14ac:dyDescent="0.25">
      <c r="A71" s="150" t="s">
        <v>186</v>
      </c>
      <c r="B71" s="155"/>
      <c r="C71" s="155"/>
      <c r="D71" s="155"/>
      <c r="E71" s="51"/>
      <c r="F71" s="19"/>
      <c r="G71" s="25"/>
      <c r="H71" s="50">
        <v>0</v>
      </c>
      <c r="I71" s="25"/>
      <c r="J71" s="50">
        <v>0</v>
      </c>
    </row>
    <row r="72" spans="1:10" ht="20.100000000000001" customHeight="1" x14ac:dyDescent="0.25">
      <c r="A72" s="151"/>
      <c r="B72" s="155"/>
      <c r="C72" s="155"/>
      <c r="D72" s="155"/>
      <c r="E72" s="51"/>
      <c r="F72" s="17"/>
      <c r="G72" s="25"/>
      <c r="H72" s="50">
        <v>0</v>
      </c>
      <c r="I72" s="25"/>
      <c r="J72" s="50">
        <v>0</v>
      </c>
    </row>
    <row r="73" spans="1:10" ht="20.100000000000001" customHeight="1" x14ac:dyDescent="0.25">
      <c r="A73" s="151"/>
      <c r="B73" s="155"/>
      <c r="C73" s="155"/>
      <c r="D73" s="155"/>
      <c r="E73" s="51"/>
      <c r="F73" s="17"/>
      <c r="G73" s="25"/>
      <c r="H73" s="50">
        <v>0</v>
      </c>
      <c r="I73" s="25"/>
      <c r="J73" s="50">
        <v>0</v>
      </c>
    </row>
    <row r="74" spans="1:10" ht="20.100000000000001" customHeight="1" x14ac:dyDescent="0.25">
      <c r="A74" s="151"/>
      <c r="B74" s="155"/>
      <c r="C74" s="155"/>
      <c r="D74" s="155"/>
      <c r="E74" s="51"/>
      <c r="F74" s="17"/>
      <c r="G74" s="25"/>
      <c r="H74" s="50">
        <v>0</v>
      </c>
      <c r="I74" s="25"/>
      <c r="J74" s="50">
        <v>0</v>
      </c>
    </row>
    <row r="75" spans="1:10" ht="20.100000000000001" customHeight="1" x14ac:dyDescent="0.25">
      <c r="A75" s="151"/>
      <c r="B75" s="155"/>
      <c r="C75" s="155"/>
      <c r="D75" s="155"/>
      <c r="E75" s="51"/>
      <c r="F75" s="17"/>
      <c r="G75" s="25"/>
      <c r="H75" s="50">
        <v>0</v>
      </c>
      <c r="I75" s="25"/>
      <c r="J75" s="50">
        <v>0</v>
      </c>
    </row>
    <row r="76" spans="1:10" x14ac:dyDescent="0.25">
      <c r="A76" s="142"/>
      <c r="B76" s="161"/>
      <c r="C76" s="161"/>
      <c r="D76" s="161"/>
      <c r="E76" s="25"/>
      <c r="F76" s="142"/>
      <c r="G76" s="25"/>
      <c r="H76" s="142"/>
      <c r="I76" s="25"/>
      <c r="J76" s="23"/>
    </row>
    <row r="77" spans="1:10" ht="24" x14ac:dyDescent="0.25">
      <c r="A77" s="142"/>
      <c r="B77" s="154" t="s">
        <v>181</v>
      </c>
      <c r="C77" s="154"/>
      <c r="D77" s="154"/>
      <c r="E77" s="29"/>
      <c r="F77" s="11" t="s">
        <v>183</v>
      </c>
      <c r="G77" s="25"/>
      <c r="H77" s="11" t="s">
        <v>184</v>
      </c>
      <c r="I77" s="25"/>
      <c r="J77" s="11" t="s">
        <v>185</v>
      </c>
    </row>
    <row r="78" spans="1:10" ht="20.100000000000001" customHeight="1" x14ac:dyDescent="0.25">
      <c r="A78" s="150" t="s">
        <v>187</v>
      </c>
      <c r="B78" s="155"/>
      <c r="C78" s="155"/>
      <c r="D78" s="155"/>
      <c r="E78" s="51"/>
      <c r="F78" s="17"/>
      <c r="G78" s="25"/>
      <c r="H78" s="50">
        <v>0</v>
      </c>
      <c r="I78" s="25"/>
      <c r="J78" s="50">
        <v>0</v>
      </c>
    </row>
    <row r="79" spans="1:10" ht="20.100000000000001" customHeight="1" x14ac:dyDescent="0.25">
      <c r="A79" s="151"/>
      <c r="B79" s="155"/>
      <c r="C79" s="155"/>
      <c r="D79" s="155"/>
      <c r="E79" s="51"/>
      <c r="F79" s="17"/>
      <c r="G79" s="25"/>
      <c r="H79" s="50">
        <v>0</v>
      </c>
      <c r="I79" s="25"/>
      <c r="J79" s="50">
        <v>0</v>
      </c>
    </row>
    <row r="80" spans="1:10" ht="20.100000000000001" customHeight="1" x14ac:dyDescent="0.25">
      <c r="A80" s="151"/>
      <c r="B80" s="155"/>
      <c r="C80" s="155"/>
      <c r="D80" s="155"/>
      <c r="E80" s="51"/>
      <c r="F80" s="17"/>
      <c r="G80" s="25"/>
      <c r="H80" s="50">
        <v>0</v>
      </c>
      <c r="I80" s="25"/>
      <c r="J80" s="50">
        <v>0</v>
      </c>
    </row>
    <row r="81" spans="1:10" ht="20.100000000000001" customHeight="1" x14ac:dyDescent="0.25">
      <c r="A81" s="151"/>
      <c r="B81" s="155"/>
      <c r="C81" s="155"/>
      <c r="D81" s="155"/>
      <c r="E81" s="51"/>
      <c r="F81" s="17"/>
      <c r="G81" s="25"/>
      <c r="H81" s="50">
        <v>0</v>
      </c>
      <c r="I81" s="25"/>
      <c r="J81" s="50">
        <v>0</v>
      </c>
    </row>
    <row r="82" spans="1:10" ht="20.100000000000001" customHeight="1" x14ac:dyDescent="0.25">
      <c r="A82" s="151"/>
      <c r="B82" s="155"/>
      <c r="C82" s="155"/>
      <c r="D82" s="155"/>
      <c r="E82" s="51"/>
      <c r="F82" s="17"/>
      <c r="G82" s="25"/>
      <c r="H82" s="50">
        <v>0</v>
      </c>
      <c r="I82" s="25"/>
      <c r="J82" s="50">
        <v>0</v>
      </c>
    </row>
    <row r="83" spans="1:10" ht="20.100000000000001" customHeight="1" x14ac:dyDescent="0.25">
      <c r="A83" s="151"/>
      <c r="B83" s="155"/>
      <c r="C83" s="155"/>
      <c r="D83" s="155"/>
      <c r="E83" s="51"/>
      <c r="F83" s="17"/>
      <c r="G83" s="25"/>
      <c r="H83" s="50">
        <v>0</v>
      </c>
      <c r="I83" s="25"/>
      <c r="J83" s="50">
        <v>0</v>
      </c>
    </row>
    <row r="84" spans="1:10" ht="20.100000000000001" customHeight="1" x14ac:dyDescent="0.25">
      <c r="A84" s="151"/>
      <c r="B84" s="155"/>
      <c r="C84" s="155"/>
      <c r="D84" s="155"/>
      <c r="E84" s="51"/>
      <c r="F84" s="17"/>
      <c r="G84" s="25"/>
      <c r="H84" s="50">
        <v>0</v>
      </c>
      <c r="I84" s="25"/>
      <c r="J84" s="50">
        <v>0</v>
      </c>
    </row>
    <row r="85" spans="1:10" ht="20.100000000000001" customHeight="1" x14ac:dyDescent="0.25">
      <c r="A85" s="151"/>
      <c r="B85" s="155"/>
      <c r="C85" s="155"/>
      <c r="D85" s="155"/>
      <c r="E85" s="51"/>
      <c r="F85" s="17"/>
      <c r="G85" s="25"/>
      <c r="H85" s="50">
        <v>0</v>
      </c>
      <c r="I85" s="25"/>
      <c r="J85" s="50">
        <v>0</v>
      </c>
    </row>
    <row r="86" spans="1:10" ht="20.100000000000001" customHeight="1" x14ac:dyDescent="0.25">
      <c r="A86" s="151"/>
      <c r="B86" s="155"/>
      <c r="C86" s="155"/>
      <c r="D86" s="155"/>
      <c r="E86" s="51"/>
      <c r="F86" s="17"/>
      <c r="G86" s="25"/>
      <c r="H86" s="50">
        <v>0</v>
      </c>
      <c r="I86" s="25"/>
      <c r="J86" s="50">
        <v>0</v>
      </c>
    </row>
    <row r="87" spans="1:10" ht="10.5" customHeight="1" x14ac:dyDescent="0.25">
      <c r="A87" s="142"/>
      <c r="B87" s="153"/>
      <c r="C87" s="153"/>
      <c r="D87" s="153"/>
      <c r="E87" s="152"/>
      <c r="F87" s="142"/>
      <c r="G87" s="152"/>
      <c r="H87" s="23"/>
      <c r="I87" s="156"/>
      <c r="J87" s="23"/>
    </row>
    <row r="88" spans="1:10" ht="24" x14ac:dyDescent="0.25">
      <c r="A88" s="142"/>
      <c r="B88" s="154" t="s">
        <v>181</v>
      </c>
      <c r="C88" s="154"/>
      <c r="D88" s="154"/>
      <c r="E88" s="152"/>
      <c r="F88" s="23" t="s">
        <v>188</v>
      </c>
      <c r="G88" s="152"/>
      <c r="H88" s="23" t="s">
        <v>189</v>
      </c>
      <c r="I88" s="156"/>
      <c r="J88" s="23" t="s">
        <v>190</v>
      </c>
    </row>
    <row r="89" spans="1:10" ht="20.100000000000001" customHeight="1" x14ac:dyDescent="0.25">
      <c r="A89" s="150" t="s">
        <v>191</v>
      </c>
      <c r="B89" s="155"/>
      <c r="C89" s="155"/>
      <c r="D89" s="155"/>
      <c r="E89" s="51"/>
      <c r="F89" s="17"/>
      <c r="G89" s="25"/>
      <c r="H89" s="50">
        <v>0</v>
      </c>
      <c r="I89" s="25"/>
      <c r="J89" s="49"/>
    </row>
    <row r="90" spans="1:10" ht="20.100000000000001" customHeight="1" x14ac:dyDescent="0.25">
      <c r="A90" s="151"/>
      <c r="B90" s="155"/>
      <c r="C90" s="155"/>
      <c r="D90" s="155"/>
      <c r="E90" s="51"/>
      <c r="F90" s="17"/>
      <c r="G90" s="25"/>
      <c r="H90" s="50">
        <v>0</v>
      </c>
      <c r="I90" s="25"/>
      <c r="J90" s="49"/>
    </row>
    <row r="91" spans="1:10" ht="20.100000000000001" customHeight="1" x14ac:dyDescent="0.25">
      <c r="A91" s="151"/>
      <c r="B91" s="155"/>
      <c r="C91" s="155"/>
      <c r="D91" s="155"/>
      <c r="E91" s="51"/>
      <c r="F91" s="17"/>
      <c r="G91" s="25"/>
      <c r="H91" s="50">
        <v>0</v>
      </c>
      <c r="I91" s="25"/>
      <c r="J91" s="49"/>
    </row>
    <row r="92" spans="1:10" ht="20.100000000000001" customHeight="1" x14ac:dyDescent="0.25">
      <c r="A92" s="151"/>
      <c r="B92" s="155"/>
      <c r="C92" s="155"/>
      <c r="D92" s="155"/>
      <c r="E92" s="51"/>
      <c r="F92" s="17"/>
      <c r="G92" s="25"/>
      <c r="H92" s="50">
        <v>0</v>
      </c>
      <c r="I92" s="25"/>
      <c r="J92" s="49"/>
    </row>
    <row r="93" spans="1:10" ht="20.100000000000001" customHeight="1" x14ac:dyDescent="0.25">
      <c r="A93" s="151"/>
      <c r="B93" s="155"/>
      <c r="C93" s="155"/>
      <c r="D93" s="155"/>
      <c r="E93" s="51"/>
      <c r="F93" s="17"/>
      <c r="G93" s="25"/>
      <c r="H93" s="50">
        <v>0</v>
      </c>
      <c r="I93" s="25"/>
      <c r="J93" s="49"/>
    </row>
    <row r="94" spans="1:10" x14ac:dyDescent="0.25">
      <c r="A94" s="48"/>
      <c r="B94" s="47"/>
      <c r="C94" s="25"/>
      <c r="D94" s="25"/>
      <c r="E94" s="25"/>
      <c r="F94" s="25"/>
      <c r="G94" s="25"/>
      <c r="H94" s="25"/>
      <c r="I94" s="25"/>
      <c r="J94" s="142"/>
    </row>
    <row r="95" spans="1:10" ht="27.6" x14ac:dyDescent="0.25">
      <c r="A95" s="148" t="s">
        <v>192</v>
      </c>
      <c r="B95" s="197" t="s">
        <v>193</v>
      </c>
      <c r="C95" s="197"/>
      <c r="D95" s="197"/>
      <c r="E95" s="37"/>
      <c r="F95" s="194" t="s">
        <v>194</v>
      </c>
      <c r="G95" s="194"/>
      <c r="H95" s="194"/>
      <c r="I95" s="37"/>
      <c r="J95" s="38" t="s">
        <v>195</v>
      </c>
    </row>
    <row r="96" spans="1:10" ht="24" customHeight="1" x14ac:dyDescent="0.25">
      <c r="A96" s="44"/>
      <c r="B96" s="198"/>
      <c r="C96" s="199"/>
      <c r="D96" s="199"/>
      <c r="E96" s="46"/>
      <c r="F96" s="195"/>
      <c r="G96" s="195"/>
      <c r="H96" s="195"/>
      <c r="I96" s="142"/>
      <c r="J96" s="45"/>
    </row>
    <row r="97" spans="1:10" ht="24" customHeight="1" x14ac:dyDescent="0.25">
      <c r="A97" s="44"/>
      <c r="B97" s="192"/>
      <c r="C97" s="193"/>
      <c r="D97" s="193"/>
      <c r="E97" s="43"/>
      <c r="F97" s="196"/>
      <c r="G97" s="196"/>
      <c r="H97" s="196"/>
      <c r="I97" s="142"/>
      <c r="J97" s="36"/>
    </row>
  </sheetData>
  <mergeCells count="71">
    <mergeCell ref="B97:D97"/>
    <mergeCell ref="F95:H95"/>
    <mergeCell ref="F96:H96"/>
    <mergeCell ref="F97:H97"/>
    <mergeCell ref="B95:D95"/>
    <mergeCell ref="B96:D96"/>
    <mergeCell ref="J1:J5"/>
    <mergeCell ref="G2:H2"/>
    <mergeCell ref="B2:F2"/>
    <mergeCell ref="D5:E5"/>
    <mergeCell ref="G5:H5"/>
    <mergeCell ref="G1:H1"/>
    <mergeCell ref="B1:F1"/>
    <mergeCell ref="B3:H3"/>
    <mergeCell ref="D4:E4"/>
    <mergeCell ref="G4:H4"/>
    <mergeCell ref="F4:F5"/>
    <mergeCell ref="B4:C5"/>
    <mergeCell ref="B81:D81"/>
    <mergeCell ref="B82:D82"/>
    <mergeCell ref="I59:I60"/>
    <mergeCell ref="H28:I28"/>
    <mergeCell ref="B93:D93"/>
    <mergeCell ref="B89:D89"/>
    <mergeCell ref="B90:D90"/>
    <mergeCell ref="B83:D83"/>
    <mergeCell ref="B84:D84"/>
    <mergeCell ref="B91:D91"/>
    <mergeCell ref="B92:D92"/>
    <mergeCell ref="B66:D66"/>
    <mergeCell ref="B67:D67"/>
    <mergeCell ref="B68:D68"/>
    <mergeCell ref="B74:D74"/>
    <mergeCell ref="B75:D75"/>
    <mergeCell ref="A1:A5"/>
    <mergeCell ref="B56:D56"/>
    <mergeCell ref="B57:D57"/>
    <mergeCell ref="B58:D58"/>
    <mergeCell ref="A56:A58"/>
    <mergeCell ref="I87:I88"/>
    <mergeCell ref="A63:A68"/>
    <mergeCell ref="B54:D54"/>
    <mergeCell ref="B55:D55"/>
    <mergeCell ref="B59:D59"/>
    <mergeCell ref="B60:D60"/>
    <mergeCell ref="B63:D63"/>
    <mergeCell ref="B64:D64"/>
    <mergeCell ref="A78:A86"/>
    <mergeCell ref="I69:I70"/>
    <mergeCell ref="G69:G70"/>
    <mergeCell ref="G87:G88"/>
    <mergeCell ref="B76:D76"/>
    <mergeCell ref="B65:D65"/>
    <mergeCell ref="B62:D62"/>
    <mergeCell ref="B61:D61"/>
    <mergeCell ref="A89:A93"/>
    <mergeCell ref="A71:A75"/>
    <mergeCell ref="E87:E88"/>
    <mergeCell ref="B69:D69"/>
    <mergeCell ref="B70:D70"/>
    <mergeCell ref="B71:D71"/>
    <mergeCell ref="B72:D72"/>
    <mergeCell ref="B73:D73"/>
    <mergeCell ref="B85:D85"/>
    <mergeCell ref="B86:D86"/>
    <mergeCell ref="B87:D87"/>
    <mergeCell ref="B88:D88"/>
    <mergeCell ref="B77:D77"/>
    <mergeCell ref="B78:D78"/>
    <mergeCell ref="B79:D79"/>
    <mergeCell ref="B80:D80"/>
  </mergeCells>
  <printOptions horizontalCentered="1" verticalCentered="1"/>
  <pageMargins left="0.35433070866141736" right="0.31496062992125984" top="0.47244094488188981" bottom="0.47244094488188981" header="0.47244094488188981" footer="0.51181102362204722"/>
  <pageSetup paperSize="9" scale="81" fitToHeight="3" orientation="portrait" r:id="rId1"/>
  <headerFooter alignWithMargins="0">
    <oddFooter>&amp;LCCXX R&amp;P accounts (SS)&amp;C&amp;P&amp;R&amp;D</oddFooter>
  </headerFooter>
  <rowBreaks count="1" manualBreakCount="1">
    <brk id="52" max="16383" man="1"/>
  </rowBreaks>
  <ignoredErrors>
    <ignoredError sqref="C29:C32 B33:F37 B29:B32 D29:F32 E11 C11 C12:C14 B11 B15:F18 B12:B14 D12:F14 D11 F11 B41:F42 B22:F23 B48:F49"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71A011F0BEF34186495C847EF61E1B" ma:contentTypeVersion="18" ma:contentTypeDescription="Create a new document." ma:contentTypeScope="" ma:versionID="efa660d92bdbaefdb45857285e6f60bd">
  <xsd:schema xmlns:xsd="http://www.w3.org/2001/XMLSchema" xmlns:xs="http://www.w3.org/2001/XMLSchema" xmlns:p="http://schemas.microsoft.com/office/2006/metadata/properties" xmlns:ns2="12378a50-41c9-41e7-af3f-4741573f8f03" xmlns:ns3="4cbaf09b-aa6d-4509-ab21-7022d752e577" targetNamespace="http://schemas.microsoft.com/office/2006/metadata/properties" ma:root="true" ma:fieldsID="89820f70d0b8fa488ce6b57238bd40f1" ns2:_="" ns3:_="">
    <xsd:import namespace="12378a50-41c9-41e7-af3f-4741573f8f03"/>
    <xsd:import namespace="4cbaf09b-aa6d-4509-ab21-7022d752e5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78a50-41c9-41e7-af3f-4741573f8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c4ac69-d8bf-4ab5-aba0-099071ca6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baf09b-aa6d-4509-ab21-7022d752e5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8dcd931-8d93-41c2-b2ce-4b2e428ed8bd}" ma:internalName="TaxCatchAll" ma:showField="CatchAllData" ma:web="4cbaf09b-aa6d-4509-ab21-7022d752e5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cbaf09b-aa6d-4509-ab21-7022d752e577">
      <UserInfo>
        <DisplayName/>
        <AccountId xsi:nil="true"/>
        <AccountType/>
      </UserInfo>
    </SharedWithUsers>
    <TaxCatchAll xmlns="4cbaf09b-aa6d-4509-ab21-7022d752e577" xsi:nil="true"/>
    <lcf76f155ced4ddcb4097134ff3c332f xmlns="12378a50-41c9-41e7-af3f-4741573f8f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212AB-7126-4371-AF78-6D6B0571C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78a50-41c9-41e7-af3f-4741573f8f03"/>
    <ds:schemaRef ds:uri="4cbaf09b-aa6d-4509-ab21-7022d752e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F8F676-3B58-4557-A9EF-1A64717082D8}">
  <ds:schemaRefs>
    <ds:schemaRef ds:uri="http://schemas.microsoft.com/office/2006/metadata/properties"/>
    <ds:schemaRef ds:uri="http://schemas.microsoft.com/office/infopath/2007/PartnerControls"/>
    <ds:schemaRef ds:uri="4cbaf09b-aa6d-4509-ab21-7022d752e577"/>
    <ds:schemaRef ds:uri="12378a50-41c9-41e7-af3f-4741573f8f03"/>
  </ds:schemaRefs>
</ds:datastoreItem>
</file>

<file path=customXml/itemProps3.xml><?xml version="1.0" encoding="utf-8"?>
<ds:datastoreItem xmlns:ds="http://schemas.openxmlformats.org/officeDocument/2006/customXml" ds:itemID="{AB3AA67A-5FA2-4503-B37B-CD965481C1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User guidance</vt:lpstr>
      <vt:lpstr>Bank account 1</vt:lpstr>
      <vt:lpstr>Bank account 2</vt:lpstr>
      <vt:lpstr>Bank account 3</vt:lpstr>
      <vt:lpstr>Bank account 4</vt:lpstr>
      <vt:lpstr>Bank account 5</vt:lpstr>
      <vt:lpstr>Bank account 6</vt:lpstr>
      <vt:lpstr>Interfund transfers</vt:lpstr>
      <vt:lpstr>Totals by fund</vt:lpstr>
      <vt:lpstr>Reference information</vt:lpstr>
      <vt:lpstr>CC16a template</vt:lpstr>
      <vt:lpstr>'CC16a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Kemp</dc:creator>
  <cp:keywords/>
  <dc:description/>
  <cp:lastModifiedBy>Cath Fox</cp:lastModifiedBy>
  <cp:revision/>
  <dcterms:created xsi:type="dcterms:W3CDTF">2021-04-11T21:58:37Z</dcterms:created>
  <dcterms:modified xsi:type="dcterms:W3CDTF">2025-06-16T08:54:07Z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0x0101000771A011F0BEF34186495C847EF61E1B</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